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720" windowHeight="5910" tabRatio="918" firstSheet="4" activeTab="20"/>
  </bookViews>
  <sheets>
    <sheet name="Modèle" sheetId="1" r:id="rId1"/>
    <sheet name="Salle 103" sheetId="2" r:id="rId2"/>
    <sheet name="Salle 107 supernovae" sheetId="3" r:id="rId3"/>
    <sheet name="Salle 108A" sheetId="4" r:id="rId4"/>
    <sheet name="Salle 108B" sheetId="5" r:id="rId5"/>
    <sheet name="Salle 108C" sheetId="6" r:id="rId6"/>
    <sheet name="Salle 112" sheetId="7" r:id="rId7"/>
    <sheet name="113" sheetId="8" r:id="rId8"/>
    <sheet name="114" sheetId="9" r:id="rId9"/>
    <sheet name="Salle 115" sheetId="10" r:id="rId10"/>
    <sheet name="Salle 120" sheetId="11" r:id="rId11"/>
    <sheet name="208 Salle Hess" sheetId="12" r:id="rId12"/>
    <sheet name="209" sheetId="13" r:id="rId13"/>
    <sheet name="210" sheetId="14" r:id="rId14"/>
    <sheet name="211" sheetId="15" r:id="rId15"/>
    <sheet name="211b" sheetId="16" r:id="rId16"/>
    <sheet name="212" sheetId="17" r:id="rId17"/>
    <sheet name="213 - Atelier" sheetId="18" r:id="rId18"/>
    <sheet name="214 - Atelier" sheetId="19" r:id="rId19"/>
    <sheet name="Hall Méca" sheetId="20" r:id="rId20"/>
    <sheet name="Salle 05" sheetId="21" r:id="rId21"/>
    <sheet name="Salle 06" sheetId="22" r:id="rId22"/>
    <sheet name="Salle 07" sheetId="23" r:id="rId23"/>
    <sheet name="Salle 13" sheetId="24" r:id="rId24"/>
    <sheet name="Salle Blanche 14" sheetId="25" r:id="rId25"/>
    <sheet name="Salle 15" sheetId="26" r:id="rId26"/>
    <sheet name="319" sheetId="27" r:id="rId27"/>
    <sheet name="320" sheetId="28" r:id="rId28"/>
    <sheet name="321" sheetId="29" r:id="rId29"/>
    <sheet name="Salle C 242" sheetId="30" r:id="rId30"/>
    <sheet name="Récapitulatif des volumes" sheetId="31" r:id="rId31"/>
    <sheet name="Eléments spécifiques" sheetId="32" r:id="rId32"/>
  </sheets>
  <externalReferences>
    <externalReference r:id="rId35"/>
    <externalReference r:id="rId36"/>
    <externalReference r:id="rId37"/>
  </externalReferences>
  <definedNames>
    <definedName name="batMSC" localSheetId="31">#REF!</definedName>
    <definedName name="batMSC">#REF!</definedName>
    <definedName name="categorie" localSheetId="31">#REF!</definedName>
    <definedName name="categorie">#REF!</definedName>
    <definedName name="entite" localSheetId="31">#REF!</definedName>
    <definedName name="entite" localSheetId="30">#REF!</definedName>
    <definedName name="entite">#REF!</definedName>
    <definedName name="etat" localSheetId="31">#REF!</definedName>
    <definedName name="etat" localSheetId="30">#REF!</definedName>
    <definedName name="etat">#REF!</definedName>
    <definedName name="_xlnm.Print_Titles" localSheetId="7">'113'!$25:$27</definedName>
    <definedName name="_xlnm.Print_Titles" localSheetId="0">'Modèle'!$25:$27</definedName>
    <definedName name="_xlnm.Print_Titles" localSheetId="21">'Salle 06'!$25:$27</definedName>
    <definedName name="salles1" localSheetId="31">#REF!</definedName>
    <definedName name="salles1">#REF!</definedName>
    <definedName name="salles2" localSheetId="31">#REF!</definedName>
    <definedName name="salles2">#REF!</definedName>
    <definedName name="salles3" localSheetId="31">#REF!</definedName>
    <definedName name="salles3">#REF!</definedName>
    <definedName name="_xlnm.Print_Area" localSheetId="30">'Récapitulatif des volumes'!$A$1:$AF$20</definedName>
  </definedNames>
  <calcPr fullCalcOnLoad="1"/>
</workbook>
</file>

<file path=xl/sharedStrings.xml><?xml version="1.0" encoding="utf-8"?>
<sst xmlns="http://schemas.openxmlformats.org/spreadsheetml/2006/main" count="15662" uniqueCount="1631">
  <si>
    <t>REMARQUES</t>
  </si>
  <si>
    <t>jussieu</t>
  </si>
  <si>
    <t>Salles volume m3</t>
  </si>
  <si>
    <t>TOTAL</t>
  </si>
  <si>
    <t>catégorie</t>
  </si>
  <si>
    <t>VOLUME CONTENU</t>
  </si>
  <si>
    <t>REBUT MOB</t>
  </si>
  <si>
    <t>PLUS VALUE POIDS</t>
  </si>
  <si>
    <t>aucune</t>
  </si>
  <si>
    <t>RECAPITULATIF DES VOLUMES SEMAINE __</t>
  </si>
  <si>
    <t>IJM</t>
  </si>
  <si>
    <t>LABO</t>
  </si>
  <si>
    <t>typologie</t>
  </si>
  <si>
    <t>BUREAU</t>
  </si>
  <si>
    <t>SALLE TP</t>
  </si>
  <si>
    <t>STOCK / REPRO</t>
  </si>
  <si>
    <t>ETIQUETTE</t>
  </si>
  <si>
    <t>bât.</t>
  </si>
  <si>
    <t>niv.</t>
  </si>
  <si>
    <t>n°</t>
  </si>
  <si>
    <t>qté</t>
  </si>
  <si>
    <t>haut.</t>
  </si>
  <si>
    <t>autre</t>
  </si>
  <si>
    <t>porte</t>
  </si>
  <si>
    <t>entité</t>
  </si>
  <si>
    <t>localisation</t>
  </si>
  <si>
    <t>description</t>
  </si>
  <si>
    <t>DESTINATION</t>
  </si>
  <si>
    <t>MATERIEL</t>
  </si>
  <si>
    <t>devis</t>
  </si>
  <si>
    <t>dimensions (cm)</t>
  </si>
  <si>
    <t>catég.</t>
  </si>
  <si>
    <t>MOB</t>
  </si>
  <si>
    <t>INFO</t>
  </si>
  <si>
    <t>FRAG</t>
  </si>
  <si>
    <t>CONTENU</t>
  </si>
  <si>
    <t>autre détail</t>
  </si>
  <si>
    <t>site</t>
  </si>
  <si>
    <t>43-53</t>
  </si>
  <si>
    <t xml:space="preserve">ENTITE : </t>
  </si>
  <si>
    <t>personne 
concernée</t>
  </si>
  <si>
    <t>Catégorie BPU déménagement</t>
  </si>
  <si>
    <t>valeur
&gt;7 500€</t>
  </si>
  <si>
    <t>poids
&gt; 100 kg</t>
  </si>
  <si>
    <t>deménageur
O/N</t>
  </si>
  <si>
    <t xml:space="preserve">Salles </t>
  </si>
  <si>
    <t>salles</t>
  </si>
  <si>
    <t>devis
O/N</t>
  </si>
  <si>
    <t>DIV</t>
  </si>
  <si>
    <t>LAB</t>
  </si>
  <si>
    <t>DOCBIBLIO</t>
  </si>
  <si>
    <t>VER</t>
  </si>
  <si>
    <t>ROC</t>
  </si>
  <si>
    <t>VOLUME MOBILIER / EQTS</t>
  </si>
  <si>
    <t>MOBILIER / EQTS</t>
  </si>
  <si>
    <t>rebut
 O/N</t>
  </si>
  <si>
    <t>montant devis</t>
  </si>
  <si>
    <r>
      <t xml:space="preserve">Eléments spécifiques </t>
    </r>
    <r>
      <rPr>
        <sz val="12"/>
        <rFont val="Arial"/>
        <family val="2"/>
      </rPr>
      <t>( faisant l'objet d'un devis marché connexe)</t>
    </r>
  </si>
  <si>
    <t>rebut</t>
  </si>
  <si>
    <t>DOCBUR</t>
  </si>
  <si>
    <t>REBUT CONT</t>
  </si>
  <si>
    <t xml:space="preserve"> salles</t>
  </si>
  <si>
    <t>Localisation</t>
  </si>
  <si>
    <t xml:space="preserve"> dont REBUT</t>
  </si>
  <si>
    <t>DIVERS</t>
  </si>
  <si>
    <t>SALLE ENSEIGNEMENT</t>
  </si>
  <si>
    <t>TYPOLOGIE</t>
  </si>
  <si>
    <t>A-1</t>
  </si>
  <si>
    <t>A-2</t>
  </si>
  <si>
    <t>B-1</t>
  </si>
  <si>
    <t>B-2</t>
  </si>
  <si>
    <t>C-1</t>
  </si>
  <si>
    <t>C-2</t>
  </si>
  <si>
    <t>D-1</t>
  </si>
  <si>
    <t>D-2</t>
  </si>
  <si>
    <t>E-1</t>
  </si>
  <si>
    <t>E-2</t>
  </si>
  <si>
    <t>F-1</t>
  </si>
  <si>
    <t>F-2</t>
  </si>
  <si>
    <t>long</t>
  </si>
  <si>
    <t>larg</t>
  </si>
  <si>
    <t>BUR</t>
  </si>
  <si>
    <t>Informatique: INFO</t>
  </si>
  <si>
    <t>Mobilier: MOB</t>
  </si>
  <si>
    <t>Eqts et objets divers: DIV</t>
  </si>
  <si>
    <t>Eqts laboratoires: LAB</t>
  </si>
  <si>
    <t>Eqts et objets fragiles: FRAG</t>
  </si>
  <si>
    <t>Verrerie: VER</t>
  </si>
  <si>
    <t>Echantillons de roche: ROC</t>
  </si>
  <si>
    <t>rebut
O/N</t>
  </si>
  <si>
    <t>déménagé</t>
  </si>
  <si>
    <r>
      <t>vol.
rebut</t>
    </r>
    <r>
      <rPr>
        <sz val="10"/>
        <rFont val="Arial"/>
        <family val="0"/>
      </rPr>
      <t xml:space="preserve"> </t>
    </r>
  </si>
  <si>
    <t>valeur
&gt;7500€</t>
  </si>
  <si>
    <t>volume
 total m3</t>
  </si>
  <si>
    <t>RENSEIGNEMENTS MOBILIER/EQTS</t>
  </si>
  <si>
    <t>Documents bureaux: DOCBUR</t>
  </si>
  <si>
    <t>Documents bibliothèque: DOCBIBLIO</t>
  </si>
  <si>
    <r>
      <t xml:space="preserve">vol.
</t>
    </r>
    <r>
      <rPr>
        <sz val="10"/>
        <rFont val="Arial"/>
        <family val="0"/>
      </rPr>
      <t xml:space="preserve"> (m</t>
    </r>
    <r>
      <rPr>
        <sz val="10"/>
        <rFont val="SansSerif"/>
        <family val="0"/>
      </rPr>
      <t>³</t>
    </r>
    <r>
      <rPr>
        <sz val="10"/>
        <rFont val="Arial"/>
        <family val="0"/>
      </rPr>
      <t>)</t>
    </r>
  </si>
  <si>
    <t>A dépoussiérer</t>
  </si>
  <si>
    <t>O</t>
  </si>
  <si>
    <t>à dépoussiérer</t>
  </si>
  <si>
    <t>Surface en m2</t>
  </si>
  <si>
    <t>Volume total en m3</t>
  </si>
  <si>
    <t>Densité</t>
  </si>
  <si>
    <t>vol. est.(ml)</t>
  </si>
  <si>
    <t>vol. 
(m3)</t>
  </si>
  <si>
    <t>Table</t>
  </si>
  <si>
    <t>Chaise</t>
  </si>
  <si>
    <t>Porte manteau</t>
  </si>
  <si>
    <t>Ecran</t>
  </si>
  <si>
    <t>N</t>
  </si>
  <si>
    <t>Tableau blanc</t>
  </si>
  <si>
    <t>Armoire basse</t>
  </si>
  <si>
    <t>Armoire</t>
  </si>
  <si>
    <t>LPNHE</t>
  </si>
  <si>
    <t>Jussieu</t>
  </si>
  <si>
    <t>Labos</t>
  </si>
  <si>
    <t>ENTITE : LaboratoireLPNHE</t>
  </si>
  <si>
    <t>Localisation : JUSSIEU LABOS</t>
  </si>
  <si>
    <t>07</t>
  </si>
  <si>
    <t>027.098</t>
  </si>
  <si>
    <t>Rayonnages</t>
  </si>
  <si>
    <t>CSA 803</t>
  </si>
  <si>
    <t>Divers mat.électro</t>
  </si>
  <si>
    <t>027.099</t>
  </si>
  <si>
    <t>027.100</t>
  </si>
  <si>
    <t>027.101</t>
  </si>
  <si>
    <t>027.102</t>
  </si>
  <si>
    <t>Etablis</t>
  </si>
  <si>
    <t>027.103</t>
  </si>
  <si>
    <t>027.104</t>
  </si>
  <si>
    <t>027.105</t>
  </si>
  <si>
    <t>Matériel électronique</t>
  </si>
  <si>
    <t>027.106</t>
  </si>
  <si>
    <t>027.107</t>
  </si>
  <si>
    <t>027.108</t>
  </si>
  <si>
    <t>027.109</t>
  </si>
  <si>
    <t>027.110</t>
  </si>
  <si>
    <t>027.111</t>
  </si>
  <si>
    <t>Tiroclass</t>
  </si>
  <si>
    <t>Obsolète</t>
  </si>
  <si>
    <t>027.112</t>
  </si>
  <si>
    <t>027.113</t>
  </si>
  <si>
    <t>027.114</t>
  </si>
  <si>
    <t>027.115</t>
  </si>
  <si>
    <t>027.116</t>
  </si>
  <si>
    <t>027.117</t>
  </si>
  <si>
    <t>027.118</t>
  </si>
  <si>
    <t>Chaises</t>
  </si>
  <si>
    <t>027.119</t>
  </si>
  <si>
    <t>027.120</t>
  </si>
  <si>
    <t>027.121</t>
  </si>
  <si>
    <t xml:space="preserve">Chaise </t>
  </si>
  <si>
    <t>027.122</t>
  </si>
  <si>
    <t>027.123</t>
  </si>
  <si>
    <t>027.124</t>
  </si>
  <si>
    <t>027.125</t>
  </si>
  <si>
    <t>027.126</t>
  </si>
  <si>
    <t>027.127</t>
  </si>
  <si>
    <t>027.128</t>
  </si>
  <si>
    <t>027.129</t>
  </si>
  <si>
    <t>027.130</t>
  </si>
  <si>
    <t>027.131</t>
  </si>
  <si>
    <t>027.132</t>
  </si>
  <si>
    <t>027.133</t>
  </si>
  <si>
    <t>027.134</t>
  </si>
  <si>
    <t>UC</t>
  </si>
  <si>
    <t>027.135</t>
  </si>
  <si>
    <t>027.136</t>
  </si>
  <si>
    <t>027.137</t>
  </si>
  <si>
    <t>Oscillo</t>
  </si>
  <si>
    <t>027.138</t>
  </si>
  <si>
    <t>Générateur d'impulsion</t>
  </si>
  <si>
    <t>Baie électro</t>
  </si>
  <si>
    <t>027.139</t>
  </si>
  <si>
    <t>027.140</t>
  </si>
  <si>
    <t>027.141</t>
  </si>
  <si>
    <t>027.142</t>
  </si>
  <si>
    <t>Divers matériel Hess2</t>
  </si>
  <si>
    <t>027.143</t>
  </si>
  <si>
    <t>Binoculaire</t>
  </si>
  <si>
    <t>027.144</t>
  </si>
  <si>
    <t>027.145</t>
  </si>
  <si>
    <t>027.146</t>
  </si>
  <si>
    <t xml:space="preserve">Divers matériel  </t>
  </si>
  <si>
    <t>027.147</t>
  </si>
  <si>
    <t>027.148</t>
  </si>
  <si>
    <t>13</t>
  </si>
  <si>
    <t>027.149</t>
  </si>
  <si>
    <t>Branchement spé. À vidanger</t>
  </si>
  <si>
    <t>Armoire ( prod chimiques)</t>
  </si>
  <si>
    <t>027.150</t>
  </si>
  <si>
    <t>027.151</t>
  </si>
  <si>
    <t>027.152</t>
  </si>
  <si>
    <t>027.153</t>
  </si>
  <si>
    <t>027.154</t>
  </si>
  <si>
    <t>Insoleuse</t>
  </si>
  <si>
    <t>027.155</t>
  </si>
  <si>
    <t>027.156</t>
  </si>
  <si>
    <t>027.157</t>
  </si>
  <si>
    <t>027.158</t>
  </si>
  <si>
    <t>Divers mat. Circuits imp.</t>
  </si>
  <si>
    <t>Machine ultra sons</t>
  </si>
  <si>
    <t>027.159</t>
  </si>
  <si>
    <t>027.160</t>
  </si>
  <si>
    <t>027.161</t>
  </si>
  <si>
    <t>027.162</t>
  </si>
  <si>
    <t>027.163</t>
  </si>
  <si>
    <t>027.164</t>
  </si>
  <si>
    <t>027.165</t>
  </si>
  <si>
    <t>027.166</t>
  </si>
  <si>
    <t>027.167</t>
  </si>
  <si>
    <t>Bureau</t>
  </si>
  <si>
    <t>Petit tiroclass</t>
  </si>
  <si>
    <t>Meuble</t>
  </si>
  <si>
    <t>027.168</t>
  </si>
  <si>
    <t>027.169</t>
  </si>
  <si>
    <t>027.170</t>
  </si>
  <si>
    <t>027.171</t>
  </si>
  <si>
    <t>027.172</t>
  </si>
  <si>
    <t>027.173</t>
  </si>
  <si>
    <t>027.174</t>
  </si>
  <si>
    <t>Vestiaire</t>
  </si>
  <si>
    <t>Armoire info</t>
  </si>
  <si>
    <t>Chassis VME</t>
  </si>
  <si>
    <t>3Chassis KAMAK</t>
  </si>
  <si>
    <t>027.175</t>
  </si>
  <si>
    <t>027.177</t>
  </si>
  <si>
    <t>027.178</t>
  </si>
  <si>
    <t>027.179</t>
  </si>
  <si>
    <t>027.180</t>
  </si>
  <si>
    <t>Racks serveurs</t>
  </si>
  <si>
    <t>027.181</t>
  </si>
  <si>
    <t>027.182</t>
  </si>
  <si>
    <t>027.183</t>
  </si>
  <si>
    <t>027.184</t>
  </si>
  <si>
    <t>027.185</t>
  </si>
  <si>
    <t>027.186</t>
  </si>
  <si>
    <t>027.187</t>
  </si>
  <si>
    <t>027.188</t>
  </si>
  <si>
    <t>027.189</t>
  </si>
  <si>
    <t>027.190</t>
  </si>
  <si>
    <t>027.191</t>
  </si>
  <si>
    <t>Divers mat.élec/composant/alim</t>
  </si>
  <si>
    <t>321</t>
  </si>
  <si>
    <t>320</t>
  </si>
  <si>
    <t>Armoires basses</t>
  </si>
  <si>
    <t>027.192</t>
  </si>
  <si>
    <t>027.193</t>
  </si>
  <si>
    <t>027.194</t>
  </si>
  <si>
    <t>027.195</t>
  </si>
  <si>
    <t>027.196</t>
  </si>
  <si>
    <t>027.197</t>
  </si>
  <si>
    <t>027.198</t>
  </si>
  <si>
    <t>027.199</t>
  </si>
  <si>
    <t>027.200</t>
  </si>
  <si>
    <t>027.201</t>
  </si>
  <si>
    <t>027.202</t>
  </si>
  <si>
    <t>027.203</t>
  </si>
  <si>
    <t>027.204</t>
  </si>
  <si>
    <t>Support sur roulette</t>
  </si>
  <si>
    <t>Desserte</t>
  </si>
  <si>
    <t>027.205</t>
  </si>
  <si>
    <t>027.206</t>
  </si>
  <si>
    <t>Imprimante</t>
  </si>
  <si>
    <t>027.208</t>
  </si>
  <si>
    <t>027.209</t>
  </si>
  <si>
    <t>027.210</t>
  </si>
  <si>
    <t>027.211</t>
  </si>
  <si>
    <t>027.212</t>
  </si>
  <si>
    <t>027.213</t>
  </si>
  <si>
    <t>027.215</t>
  </si>
  <si>
    <t>Analyseur</t>
  </si>
  <si>
    <t>Générateur</t>
  </si>
  <si>
    <t>027.216</t>
  </si>
  <si>
    <t>027.217</t>
  </si>
  <si>
    <t>027.218</t>
  </si>
  <si>
    <t>027.219</t>
  </si>
  <si>
    <t>027.220</t>
  </si>
  <si>
    <t>027.221</t>
  </si>
  <si>
    <t>027.222</t>
  </si>
  <si>
    <t>Mesure LCR HP</t>
  </si>
  <si>
    <t>2Chassis+2tiroirs VME</t>
  </si>
  <si>
    <t>Programmateur</t>
  </si>
  <si>
    <t>Chassis NIM</t>
  </si>
  <si>
    <t>Alimentation</t>
  </si>
  <si>
    <t>Divers mat alim</t>
  </si>
  <si>
    <t>Divers matériel electro/cable</t>
  </si>
  <si>
    <t>319</t>
  </si>
  <si>
    <t>027.223</t>
  </si>
  <si>
    <t>Etagère</t>
  </si>
  <si>
    <t>027.224</t>
  </si>
  <si>
    <t>027.225</t>
  </si>
  <si>
    <t>027.226</t>
  </si>
  <si>
    <t>027.227</t>
  </si>
  <si>
    <t>027.228</t>
  </si>
  <si>
    <t>027.229</t>
  </si>
  <si>
    <t>027.230</t>
  </si>
  <si>
    <t>027.231</t>
  </si>
  <si>
    <t>027.232</t>
  </si>
  <si>
    <t>027.233</t>
  </si>
  <si>
    <t>Caisson à tiroir</t>
  </si>
  <si>
    <t>027.234</t>
  </si>
  <si>
    <t>027.235</t>
  </si>
  <si>
    <t>027.236</t>
  </si>
  <si>
    <t>027.237</t>
  </si>
  <si>
    <t>027.238</t>
  </si>
  <si>
    <t>Vitrine</t>
  </si>
  <si>
    <t>027.239</t>
  </si>
  <si>
    <t>027.240</t>
  </si>
  <si>
    <t>027.241</t>
  </si>
  <si>
    <t>027.242</t>
  </si>
  <si>
    <t>027.243</t>
  </si>
  <si>
    <t>027.244</t>
  </si>
  <si>
    <t>027.245</t>
  </si>
  <si>
    <t>027.246</t>
  </si>
  <si>
    <t>027.247</t>
  </si>
  <si>
    <t>027.248</t>
  </si>
  <si>
    <t>027.249</t>
  </si>
  <si>
    <t>027.250</t>
  </si>
  <si>
    <t>027.251</t>
  </si>
  <si>
    <t>027.252</t>
  </si>
  <si>
    <t>027.253</t>
  </si>
  <si>
    <t>Attention fragile</t>
  </si>
  <si>
    <t>Module glast</t>
  </si>
  <si>
    <t>Alim caen</t>
  </si>
  <si>
    <t>Oscille lecroy</t>
  </si>
  <si>
    <t>027.254</t>
  </si>
  <si>
    <t>027.255</t>
  </si>
  <si>
    <t>027.256</t>
  </si>
  <si>
    <t>027.257</t>
  </si>
  <si>
    <t>027.258</t>
  </si>
  <si>
    <t>Chassis PXI</t>
  </si>
  <si>
    <t>Générateur signaux</t>
  </si>
  <si>
    <t>Divers matériels élec</t>
  </si>
  <si>
    <t>Cables</t>
  </si>
  <si>
    <t>027.259</t>
  </si>
  <si>
    <t>027.260</t>
  </si>
  <si>
    <t>027.261</t>
  </si>
  <si>
    <t>027.265</t>
  </si>
  <si>
    <t>027.266</t>
  </si>
  <si>
    <t>027.267</t>
  </si>
  <si>
    <t>027.268</t>
  </si>
  <si>
    <t>Servante</t>
  </si>
  <si>
    <t>Armoire vitrine</t>
  </si>
  <si>
    <t>Fauteuil</t>
  </si>
  <si>
    <t>027.269</t>
  </si>
  <si>
    <t>027.270</t>
  </si>
  <si>
    <t>027.271</t>
  </si>
  <si>
    <t>027.272</t>
  </si>
  <si>
    <t>027.273</t>
  </si>
  <si>
    <t>027.274</t>
  </si>
  <si>
    <t>Boite noire Banc de test</t>
  </si>
  <si>
    <t>Table XYZ</t>
  </si>
  <si>
    <t>Lourd</t>
  </si>
  <si>
    <t>027.275</t>
  </si>
  <si>
    <t>027.276</t>
  </si>
  <si>
    <t>027.277</t>
  </si>
  <si>
    <t>027.278</t>
  </si>
  <si>
    <t>027.279</t>
  </si>
  <si>
    <t>027.280</t>
  </si>
  <si>
    <t>027.281</t>
  </si>
  <si>
    <t>Oscillo sur pied</t>
  </si>
  <si>
    <t xml:space="preserve">Oscillo  </t>
  </si>
  <si>
    <t>Boite de test</t>
  </si>
  <si>
    <t>027.282</t>
  </si>
  <si>
    <t>027.283</t>
  </si>
  <si>
    <t>027.284</t>
  </si>
  <si>
    <t>027.285</t>
  </si>
  <si>
    <t>Commande moteur XYZ</t>
  </si>
  <si>
    <t>Divers matériel électro (5)</t>
  </si>
  <si>
    <t>Binoculaire + Lampe</t>
  </si>
  <si>
    <t>027.286</t>
  </si>
  <si>
    <t>027.287</t>
  </si>
  <si>
    <t>027.288</t>
  </si>
  <si>
    <t>027.289</t>
  </si>
  <si>
    <t>211</t>
  </si>
  <si>
    <t>Chaise salle propre</t>
  </si>
  <si>
    <t>027.290</t>
  </si>
  <si>
    <t>027.291</t>
  </si>
  <si>
    <t>027.292</t>
  </si>
  <si>
    <t>027.293</t>
  </si>
  <si>
    <t>027.294</t>
  </si>
  <si>
    <t>2 insolateurs</t>
  </si>
  <si>
    <t>Machine à déposer la colle</t>
  </si>
  <si>
    <t>Machine à encoller</t>
  </si>
  <si>
    <t>Ecran+boite de commande camera</t>
  </si>
  <si>
    <t>Boite rangement salle propre</t>
  </si>
  <si>
    <t>027.295</t>
  </si>
  <si>
    <t>027.296</t>
  </si>
  <si>
    <t>027.297</t>
  </si>
  <si>
    <t>027.298</t>
  </si>
  <si>
    <t>027.299</t>
  </si>
  <si>
    <t>027.300</t>
  </si>
  <si>
    <t>Divers boite materiel electro</t>
  </si>
  <si>
    <t>Banc salle propre</t>
  </si>
  <si>
    <t>027.301</t>
  </si>
  <si>
    <t>027.302</t>
  </si>
  <si>
    <t>027.303</t>
  </si>
  <si>
    <t>Etagère à fixer mur</t>
  </si>
  <si>
    <t>027.304</t>
  </si>
  <si>
    <t>027.305</t>
  </si>
  <si>
    <t>027.306</t>
  </si>
  <si>
    <t>027.307</t>
  </si>
  <si>
    <t>027.308</t>
  </si>
  <si>
    <t>Chariot</t>
  </si>
  <si>
    <t>Pupitre</t>
  </si>
  <si>
    <t xml:space="preserve">Chaise  </t>
  </si>
  <si>
    <t xml:space="preserve">Tabouret </t>
  </si>
  <si>
    <t>027.309</t>
  </si>
  <si>
    <t>027.310</t>
  </si>
  <si>
    <t>027.311</t>
  </si>
  <si>
    <t>027.312</t>
  </si>
  <si>
    <t>027.313</t>
  </si>
  <si>
    <t>027.314</t>
  </si>
  <si>
    <t>027.315</t>
  </si>
  <si>
    <t>027.316</t>
  </si>
  <si>
    <t>027.317</t>
  </si>
  <si>
    <t>Cryo huber</t>
  </si>
  <si>
    <t>à vidanger</t>
  </si>
  <si>
    <t>Centrale</t>
  </si>
  <si>
    <t>Bac échangeur</t>
  </si>
  <si>
    <t>Boite outils</t>
  </si>
  <si>
    <t>Divers mat</t>
  </si>
  <si>
    <t>027.319</t>
  </si>
  <si>
    <t>027.320</t>
  </si>
  <si>
    <t>027.321</t>
  </si>
  <si>
    <t>027.322</t>
  </si>
  <si>
    <t>027.323</t>
  </si>
  <si>
    <t>06</t>
  </si>
  <si>
    <t>027.070</t>
  </si>
  <si>
    <t>027.071</t>
  </si>
  <si>
    <t>027.072</t>
  </si>
  <si>
    <t>027.073</t>
  </si>
  <si>
    <t>027.074</t>
  </si>
  <si>
    <t>027.075</t>
  </si>
  <si>
    <t>027.076</t>
  </si>
  <si>
    <t>027.077</t>
  </si>
  <si>
    <t>027.078</t>
  </si>
  <si>
    <t>027.080</t>
  </si>
  <si>
    <t>027.081</t>
  </si>
  <si>
    <t>027.082</t>
  </si>
  <si>
    <t>027.083</t>
  </si>
  <si>
    <t>027.084</t>
  </si>
  <si>
    <t>027.085</t>
  </si>
  <si>
    <t>027.086</t>
  </si>
  <si>
    <t>027.087</t>
  </si>
  <si>
    <t>027.088</t>
  </si>
  <si>
    <t>027.089</t>
  </si>
  <si>
    <t>027.090</t>
  </si>
  <si>
    <t>Caisson</t>
  </si>
  <si>
    <t>027.091</t>
  </si>
  <si>
    <t>027.092</t>
  </si>
  <si>
    <t>027.093</t>
  </si>
  <si>
    <t>Générateur impulsion</t>
  </si>
  <si>
    <t>027.094</t>
  </si>
  <si>
    <t>027.095</t>
  </si>
  <si>
    <t>027.096</t>
  </si>
  <si>
    <t>027.097</t>
  </si>
  <si>
    <t>Documents papier</t>
  </si>
  <si>
    <t>Oscilloscope</t>
  </si>
  <si>
    <t>LRFR divers matériels</t>
  </si>
  <si>
    <t>Machine circuits imprimés</t>
  </si>
  <si>
    <t>obsolète</t>
  </si>
  <si>
    <t>Bloc ventilation WINNER</t>
  </si>
  <si>
    <t>Fragile</t>
  </si>
  <si>
    <t>Bloc test "cage de faraday"</t>
  </si>
  <si>
    <t>Analyseur Agilent</t>
  </si>
  <si>
    <t>Nécessaire nettoyage</t>
  </si>
  <si>
    <t>Enceinte thermique</t>
  </si>
  <si>
    <t>113</t>
  </si>
  <si>
    <t>Paillasse sèche</t>
  </si>
  <si>
    <t>amianté</t>
  </si>
  <si>
    <t>027.542</t>
  </si>
  <si>
    <t>027.543</t>
  </si>
  <si>
    <t>027.544</t>
  </si>
  <si>
    <t>027.545</t>
  </si>
  <si>
    <t>027.546</t>
  </si>
  <si>
    <t>027.547</t>
  </si>
  <si>
    <t>027.548</t>
  </si>
  <si>
    <t>027.549</t>
  </si>
  <si>
    <t>027.550</t>
  </si>
  <si>
    <t>027.551</t>
  </si>
  <si>
    <t>027.552</t>
  </si>
  <si>
    <t>Etabli</t>
  </si>
  <si>
    <t>Elément table</t>
  </si>
  <si>
    <t>Elément table angle</t>
  </si>
  <si>
    <t>027.553</t>
  </si>
  <si>
    <t>027.554</t>
  </si>
  <si>
    <t>027.555</t>
  </si>
  <si>
    <t>027.556</t>
  </si>
  <si>
    <t>027.557</t>
  </si>
  <si>
    <t>027.558</t>
  </si>
  <si>
    <t>027.559</t>
  </si>
  <si>
    <t>027.560</t>
  </si>
  <si>
    <t>Etabli bureau</t>
  </si>
  <si>
    <t>027.561</t>
  </si>
  <si>
    <t>027.562</t>
  </si>
  <si>
    <t>027.563</t>
  </si>
  <si>
    <t>027.564</t>
  </si>
  <si>
    <t>027.565</t>
  </si>
  <si>
    <t>027.566</t>
  </si>
  <si>
    <t>027.567</t>
  </si>
  <si>
    <t>027.568</t>
  </si>
  <si>
    <t>027.569</t>
  </si>
  <si>
    <t>Armoire haute</t>
  </si>
  <si>
    <t>Desserte électronique</t>
  </si>
  <si>
    <t>027.570</t>
  </si>
  <si>
    <t>027.571</t>
  </si>
  <si>
    <t>027.572</t>
  </si>
  <si>
    <t>027.573</t>
  </si>
  <si>
    <t>027.574</t>
  </si>
  <si>
    <t>027.575</t>
  </si>
  <si>
    <t>027.576</t>
  </si>
  <si>
    <t>027.577</t>
  </si>
  <si>
    <t>027.578</t>
  </si>
  <si>
    <t>027.579</t>
  </si>
  <si>
    <t>027.580</t>
  </si>
  <si>
    <t>027.581</t>
  </si>
  <si>
    <t>027.582</t>
  </si>
  <si>
    <t>027.583</t>
  </si>
  <si>
    <t>027.584</t>
  </si>
  <si>
    <t>027.585</t>
  </si>
  <si>
    <t>027.586</t>
  </si>
  <si>
    <t>027.587</t>
  </si>
  <si>
    <t>027.588</t>
  </si>
  <si>
    <t>027.589</t>
  </si>
  <si>
    <t>027.590</t>
  </si>
  <si>
    <t>027.591</t>
  </si>
  <si>
    <t>Chaise roulettes</t>
  </si>
  <si>
    <t>Tabouret</t>
  </si>
  <si>
    <t>Bloque armoire</t>
  </si>
  <si>
    <t>Baie info</t>
  </si>
  <si>
    <t>3 chassis</t>
  </si>
  <si>
    <t>Alimentation atlas</t>
  </si>
  <si>
    <t>4 chassis</t>
  </si>
  <si>
    <t>027.592</t>
  </si>
  <si>
    <t>027.593</t>
  </si>
  <si>
    <t>027.594</t>
  </si>
  <si>
    <t>027.595</t>
  </si>
  <si>
    <t>027.596</t>
  </si>
  <si>
    <t>027.597</t>
  </si>
  <si>
    <t>027.598</t>
  </si>
  <si>
    <t>027.599</t>
  </si>
  <si>
    <t>027.600</t>
  </si>
  <si>
    <t>027.601</t>
  </si>
  <si>
    <t>027.602</t>
  </si>
  <si>
    <t>027.603</t>
  </si>
  <si>
    <t>027.604</t>
  </si>
  <si>
    <t>Banc de test ATLAS</t>
  </si>
  <si>
    <t>Appareil de mesure</t>
  </si>
  <si>
    <t>027.605</t>
  </si>
  <si>
    <t>027.606</t>
  </si>
  <si>
    <t>027.607</t>
  </si>
  <si>
    <t>027.608</t>
  </si>
  <si>
    <t>027.609</t>
  </si>
  <si>
    <t>027.610</t>
  </si>
  <si>
    <t>027.611</t>
  </si>
  <si>
    <t>027.612</t>
  </si>
  <si>
    <t>027.613</t>
  </si>
  <si>
    <t>Tableau liège</t>
  </si>
  <si>
    <t>Pieds tableaux</t>
  </si>
  <si>
    <t>Armoire climatique</t>
  </si>
  <si>
    <t>Absorbeur + électrode ATLAS</t>
  </si>
  <si>
    <t>Coupe papier</t>
  </si>
  <si>
    <t>Matériels et composants électroniques</t>
  </si>
  <si>
    <t>Caisses de transport</t>
  </si>
  <si>
    <t>027.614</t>
  </si>
  <si>
    <t>027.615</t>
  </si>
  <si>
    <t>027.616</t>
  </si>
  <si>
    <t>027.617</t>
  </si>
  <si>
    <t>027.618</t>
  </si>
  <si>
    <t>027.619</t>
  </si>
  <si>
    <t>027.620</t>
  </si>
  <si>
    <t>027.621</t>
  </si>
  <si>
    <t>027.622</t>
  </si>
  <si>
    <t>027.623</t>
  </si>
  <si>
    <t>027.624</t>
  </si>
  <si>
    <t>027.625</t>
  </si>
  <si>
    <t>027.626</t>
  </si>
  <si>
    <t>027.627</t>
  </si>
  <si>
    <t>027.628</t>
  </si>
  <si>
    <t>027.629</t>
  </si>
  <si>
    <t>027.630</t>
  </si>
  <si>
    <t>027.631</t>
  </si>
  <si>
    <t>213</t>
  </si>
  <si>
    <t>Tableau craie</t>
  </si>
  <si>
    <t>Trétau</t>
  </si>
  <si>
    <t>2 poubelles</t>
  </si>
  <si>
    <t>Tour commande numérique</t>
  </si>
  <si>
    <t>2 Tonnes</t>
  </si>
  <si>
    <t>027.632</t>
  </si>
  <si>
    <t>027.633</t>
  </si>
  <si>
    <t>027.634</t>
  </si>
  <si>
    <t>027.635</t>
  </si>
  <si>
    <t>027.636</t>
  </si>
  <si>
    <t>Fraiseuse</t>
  </si>
  <si>
    <t>démontable</t>
  </si>
  <si>
    <t>Tank</t>
  </si>
  <si>
    <t>Meule</t>
  </si>
  <si>
    <t>A fixer au sol</t>
  </si>
  <si>
    <t>Sécheur</t>
  </si>
  <si>
    <t>Marbre</t>
  </si>
  <si>
    <t>027.637</t>
  </si>
  <si>
    <t>Outillage</t>
  </si>
  <si>
    <t>Potence</t>
  </si>
  <si>
    <t>Caisse</t>
  </si>
  <si>
    <t>027.638</t>
  </si>
  <si>
    <t>027.639</t>
  </si>
  <si>
    <t>Caisses bois / cartons</t>
  </si>
  <si>
    <t>027.640</t>
  </si>
  <si>
    <t>Perceuse Cincinnati</t>
  </si>
  <si>
    <t>Sydéric</t>
  </si>
  <si>
    <t>250 kg</t>
  </si>
  <si>
    <t>400 kg</t>
  </si>
  <si>
    <t>027.641</t>
  </si>
  <si>
    <t>027.642</t>
  </si>
  <si>
    <t>027.643</t>
  </si>
  <si>
    <t>027.644</t>
  </si>
  <si>
    <t>027.645</t>
  </si>
  <si>
    <t>027.646</t>
  </si>
  <si>
    <t>027.647</t>
  </si>
  <si>
    <t>027.648</t>
  </si>
  <si>
    <t>027.649</t>
  </si>
  <si>
    <t>027.650</t>
  </si>
  <si>
    <t>027.651</t>
  </si>
  <si>
    <t>027.652</t>
  </si>
  <si>
    <t>027.653</t>
  </si>
  <si>
    <t>027.654</t>
  </si>
  <si>
    <t>MMT</t>
  </si>
  <si>
    <t>Bloc alimentation</t>
  </si>
  <si>
    <t>Desserte MMT</t>
  </si>
  <si>
    <t>027.655</t>
  </si>
  <si>
    <t xml:space="preserve">Desserte </t>
  </si>
  <si>
    <t>027.656</t>
  </si>
  <si>
    <t>027.657</t>
  </si>
  <si>
    <t>027.658</t>
  </si>
  <si>
    <t>027.659</t>
  </si>
  <si>
    <t>027.660</t>
  </si>
  <si>
    <t>027.661</t>
  </si>
  <si>
    <t>027.662</t>
  </si>
  <si>
    <t>027.663</t>
  </si>
  <si>
    <t>027.664</t>
  </si>
  <si>
    <t>027.665</t>
  </si>
  <si>
    <t>027.666</t>
  </si>
  <si>
    <t>Armoire pharmacie</t>
  </si>
  <si>
    <t>Support tiroclass</t>
  </si>
  <si>
    <t>027.667</t>
  </si>
  <si>
    <t>027.668</t>
  </si>
  <si>
    <t>027.669</t>
  </si>
  <si>
    <t>027.670</t>
  </si>
  <si>
    <t>027.671</t>
  </si>
  <si>
    <t>027.672</t>
  </si>
  <si>
    <t>027.673</t>
  </si>
  <si>
    <t>027.674</t>
  </si>
  <si>
    <t>027.675</t>
  </si>
  <si>
    <t>027.676</t>
  </si>
  <si>
    <t>027.677</t>
  </si>
  <si>
    <t>027.678</t>
  </si>
  <si>
    <t>20 cases</t>
  </si>
  <si>
    <t>11 cases</t>
  </si>
  <si>
    <t>Case</t>
  </si>
  <si>
    <t>027.679</t>
  </si>
  <si>
    <t>027.680</t>
  </si>
  <si>
    <t>027.681</t>
  </si>
  <si>
    <t>027.682</t>
  </si>
  <si>
    <t>027.683</t>
  </si>
  <si>
    <t>027.684</t>
  </si>
  <si>
    <t>027.685</t>
  </si>
  <si>
    <t>027.686</t>
  </si>
  <si>
    <t>Pied à coulisse</t>
  </si>
  <si>
    <t>Clef dynamo</t>
  </si>
  <si>
    <t>Balance (2 éléments)</t>
  </si>
  <si>
    <t>Sur-table</t>
  </si>
  <si>
    <t>Baudresquin</t>
  </si>
  <si>
    <t>Matériels divers / outillage</t>
  </si>
  <si>
    <t>027.687</t>
  </si>
  <si>
    <t>027.688</t>
  </si>
  <si>
    <t>027.689</t>
  </si>
  <si>
    <t>027.690</t>
  </si>
  <si>
    <t>027.691</t>
  </si>
  <si>
    <t>027.692</t>
  </si>
  <si>
    <t>027.693</t>
  </si>
  <si>
    <t>027.694</t>
  </si>
  <si>
    <t>027.695</t>
  </si>
  <si>
    <t>Compresseur</t>
  </si>
  <si>
    <t>Alimentation CN</t>
  </si>
  <si>
    <t>CN Cicinnati</t>
  </si>
  <si>
    <t>4500 kg</t>
  </si>
  <si>
    <t>o</t>
  </si>
  <si>
    <t>Bac de rétention</t>
  </si>
  <si>
    <t>027.696</t>
  </si>
  <si>
    <t>027.697</t>
  </si>
  <si>
    <t>027.698</t>
  </si>
  <si>
    <t>027.699</t>
  </si>
  <si>
    <t>027.700</t>
  </si>
  <si>
    <t>027.701</t>
  </si>
  <si>
    <t>Table de dépression</t>
  </si>
  <si>
    <t>Plateau tournant</t>
  </si>
  <si>
    <t>transpalette</t>
  </si>
  <si>
    <t>Chariot élévateur</t>
  </si>
  <si>
    <t xml:space="preserve">Chariot </t>
  </si>
  <si>
    <t>Chariot élévateur motorisé</t>
  </si>
  <si>
    <t>Chargeur chariot</t>
  </si>
  <si>
    <t>porte manteaux</t>
  </si>
  <si>
    <t>Tube</t>
  </si>
  <si>
    <t>Divers outillage</t>
  </si>
  <si>
    <t>Bidons</t>
  </si>
  <si>
    <t>027.702</t>
  </si>
  <si>
    <t>027.703</t>
  </si>
  <si>
    <t>027.704</t>
  </si>
  <si>
    <t xml:space="preserve">Divers </t>
  </si>
  <si>
    <t xml:space="preserve">Localisation: </t>
  </si>
  <si>
    <t>vol. est.</t>
  </si>
  <si>
    <t>027.327</t>
  </si>
  <si>
    <t>027.328</t>
  </si>
  <si>
    <t>027.329</t>
  </si>
  <si>
    <t>027.330</t>
  </si>
  <si>
    <t>027.331</t>
  </si>
  <si>
    <t>027.332</t>
  </si>
  <si>
    <t>027.333</t>
  </si>
  <si>
    <t>027.334</t>
  </si>
  <si>
    <t>027.335</t>
  </si>
  <si>
    <t>027.336</t>
  </si>
  <si>
    <t>027.337</t>
  </si>
  <si>
    <t>Obsolete</t>
  </si>
  <si>
    <t>027.338</t>
  </si>
  <si>
    <t>Dix cases</t>
  </si>
  <si>
    <t>027.339</t>
  </si>
  <si>
    <t>027.341</t>
  </si>
  <si>
    <t>027.342</t>
  </si>
  <si>
    <t>027.343</t>
  </si>
  <si>
    <t>027.344</t>
  </si>
  <si>
    <t>027.345</t>
  </si>
  <si>
    <t>Table a Souder</t>
  </si>
  <si>
    <t>027.346</t>
  </si>
  <si>
    <t>027.347</t>
  </si>
  <si>
    <t>Armoire murale</t>
  </si>
  <si>
    <t>027.348</t>
  </si>
  <si>
    <t>027.350</t>
  </si>
  <si>
    <t>027.352</t>
  </si>
  <si>
    <t>027.353</t>
  </si>
  <si>
    <t>027.354</t>
  </si>
  <si>
    <t>027.355</t>
  </si>
  <si>
    <t>027.356</t>
  </si>
  <si>
    <t>027.357</t>
  </si>
  <si>
    <t>Escabeau</t>
  </si>
  <si>
    <t>027.358</t>
  </si>
  <si>
    <t>027.359</t>
  </si>
  <si>
    <t>027.360</t>
  </si>
  <si>
    <t>027.361</t>
  </si>
  <si>
    <t>027.362</t>
  </si>
  <si>
    <t>Etais</t>
  </si>
  <si>
    <t>027.363</t>
  </si>
  <si>
    <t>027.364</t>
  </si>
  <si>
    <t>027.365</t>
  </si>
  <si>
    <t>Trepieds</t>
  </si>
  <si>
    <t>?</t>
  </si>
  <si>
    <t>027.366</t>
  </si>
  <si>
    <t>027.367</t>
  </si>
  <si>
    <t>Aspirateur</t>
  </si>
  <si>
    <t>027.369</t>
  </si>
  <si>
    <t>Cisailles</t>
  </si>
  <si>
    <t>90kg</t>
  </si>
  <si>
    <t>027.370</t>
  </si>
  <si>
    <t>Perceuse</t>
  </si>
  <si>
    <t>200kg</t>
  </si>
  <si>
    <t>027.371</t>
  </si>
  <si>
    <t>Scie a ruban</t>
  </si>
  <si>
    <t>650kg</t>
  </si>
  <si>
    <t>027.372</t>
  </si>
  <si>
    <t>Treteau</t>
  </si>
  <si>
    <t>027.373</t>
  </si>
  <si>
    <t>027.376</t>
  </si>
  <si>
    <t>Poste à Souder</t>
  </si>
  <si>
    <t>027.375</t>
  </si>
  <si>
    <t>Chargeur batterie</t>
  </si>
  <si>
    <t>027.377</t>
  </si>
  <si>
    <t>Poste a Souder</t>
  </si>
  <si>
    <t>027.374</t>
  </si>
  <si>
    <t>Halogène</t>
  </si>
  <si>
    <t>027.379</t>
  </si>
  <si>
    <t>Hotte aspirante</t>
  </si>
  <si>
    <t>027.380</t>
  </si>
  <si>
    <t>Collecteur recyclage</t>
  </si>
  <si>
    <t>Elements bois / verre</t>
  </si>
  <si>
    <t>027.381</t>
  </si>
  <si>
    <t>Triangle mobiler bureau</t>
  </si>
  <si>
    <t>027.382</t>
  </si>
  <si>
    <t>027.383</t>
  </si>
  <si>
    <t>20 Cases</t>
  </si>
  <si>
    <t>Outillage /matières première</t>
  </si>
  <si>
    <t>Stockage papier</t>
  </si>
  <si>
    <t>120</t>
  </si>
  <si>
    <t>027.384</t>
  </si>
  <si>
    <t>027.385</t>
  </si>
  <si>
    <t>Divers</t>
  </si>
  <si>
    <t>Divers matériel élec</t>
  </si>
  <si>
    <t>Mobiler</t>
  </si>
  <si>
    <t>027.386</t>
  </si>
  <si>
    <t>027.387</t>
  </si>
  <si>
    <t>027.388</t>
  </si>
  <si>
    <t>Armoire gaz</t>
  </si>
  <si>
    <t>027.389</t>
  </si>
  <si>
    <t>Derouleur de Cable</t>
  </si>
  <si>
    <t>Divers Caisse plomb + caisse bois</t>
  </si>
  <si>
    <t>115</t>
  </si>
  <si>
    <t>027.390</t>
  </si>
  <si>
    <t>027.391</t>
  </si>
  <si>
    <t>027.392</t>
  </si>
  <si>
    <t>027.393</t>
  </si>
  <si>
    <t>027.394</t>
  </si>
  <si>
    <t>027.395</t>
  </si>
  <si>
    <t>027.396</t>
  </si>
  <si>
    <t>027.397</t>
  </si>
  <si>
    <t>027.398</t>
  </si>
  <si>
    <t>Poubelle</t>
  </si>
  <si>
    <t>027.399</t>
  </si>
  <si>
    <t>027.400</t>
  </si>
  <si>
    <t>027.401</t>
  </si>
  <si>
    <t>Unité centrale</t>
  </si>
  <si>
    <t>027.402</t>
  </si>
  <si>
    <t>027.403</t>
  </si>
  <si>
    <t>Baie informatique pleine</t>
  </si>
  <si>
    <t>027.404</t>
  </si>
  <si>
    <t>027.405</t>
  </si>
  <si>
    <t>027.406</t>
  </si>
  <si>
    <t>027.407</t>
  </si>
  <si>
    <t>Climatiseur</t>
  </si>
  <si>
    <t>103</t>
  </si>
  <si>
    <t>027.409</t>
  </si>
  <si>
    <t>027.410</t>
  </si>
  <si>
    <t>027.411</t>
  </si>
  <si>
    <t>027.412</t>
  </si>
  <si>
    <t>027.413</t>
  </si>
  <si>
    <t>027.414</t>
  </si>
  <si>
    <t>027.415</t>
  </si>
  <si>
    <t>027.416</t>
  </si>
  <si>
    <t>027.417</t>
  </si>
  <si>
    <t>027.418</t>
  </si>
  <si>
    <t>027.419</t>
  </si>
  <si>
    <t>,5,</t>
  </si>
  <si>
    <t>027.420</t>
  </si>
  <si>
    <t>027.421</t>
  </si>
  <si>
    <t>027.422</t>
  </si>
  <si>
    <t>Baies</t>
  </si>
  <si>
    <t>027.423</t>
  </si>
  <si>
    <t>027.424</t>
  </si>
  <si>
    <t>027.425</t>
  </si>
  <si>
    <t>027.426</t>
  </si>
  <si>
    <t>027.427</t>
  </si>
  <si>
    <t>Mat electro-informatique</t>
  </si>
  <si>
    <t>C 242</t>
  </si>
  <si>
    <t>027.428</t>
  </si>
  <si>
    <t>027.429</t>
  </si>
  <si>
    <t>027.430</t>
  </si>
  <si>
    <t>027.431</t>
  </si>
  <si>
    <t>027.432</t>
  </si>
  <si>
    <t>027.433</t>
  </si>
  <si>
    <t>027.434</t>
  </si>
  <si>
    <t>027.435</t>
  </si>
  <si>
    <t>027.436</t>
  </si>
  <si>
    <t>027.437</t>
  </si>
  <si>
    <t>027.438</t>
  </si>
  <si>
    <t>027.439</t>
  </si>
  <si>
    <t>027.440</t>
  </si>
  <si>
    <t>027.441</t>
  </si>
  <si>
    <t>027.442</t>
  </si>
  <si>
    <t>027.443</t>
  </si>
  <si>
    <t>027.444</t>
  </si>
  <si>
    <t>027.445</t>
  </si>
  <si>
    <t>027.446</t>
  </si>
  <si>
    <t>027.447</t>
  </si>
  <si>
    <t>027.448</t>
  </si>
  <si>
    <t>027.449</t>
  </si>
  <si>
    <t>027.450</t>
  </si>
  <si>
    <t>027.451</t>
  </si>
  <si>
    <t>027.452</t>
  </si>
  <si>
    <t>027.453</t>
  </si>
  <si>
    <t>027.454</t>
  </si>
  <si>
    <t>Docs bureau</t>
  </si>
  <si>
    <t>Docs bib</t>
  </si>
  <si>
    <t>027.455</t>
  </si>
  <si>
    <t>027.456</t>
  </si>
  <si>
    <t>027.457</t>
  </si>
  <si>
    <t>027.460</t>
  </si>
  <si>
    <t>027.461</t>
  </si>
  <si>
    <t>027.462</t>
  </si>
  <si>
    <t>027.463</t>
  </si>
  <si>
    <t>027.464</t>
  </si>
  <si>
    <t>027.467</t>
  </si>
  <si>
    <t>027.468</t>
  </si>
  <si>
    <t>Mac (UC +  Ecran)</t>
  </si>
  <si>
    <t>027.469</t>
  </si>
  <si>
    <t>027.470</t>
  </si>
  <si>
    <t>027.471</t>
  </si>
  <si>
    <t>027.472</t>
  </si>
  <si>
    <t>027.473</t>
  </si>
  <si>
    <t>027.474</t>
  </si>
  <si>
    <t>027.475</t>
  </si>
  <si>
    <t>027.476</t>
  </si>
  <si>
    <t>027.477</t>
  </si>
  <si>
    <t>Matériel informatique/ connectique</t>
  </si>
  <si>
    <t>112</t>
  </si>
  <si>
    <t>027.479</t>
  </si>
  <si>
    <t>027.480</t>
  </si>
  <si>
    <t>027.481</t>
  </si>
  <si>
    <t>027.482</t>
  </si>
  <si>
    <t>027.483</t>
  </si>
  <si>
    <t>027.484</t>
  </si>
  <si>
    <t>027.485</t>
  </si>
  <si>
    <t>027.486</t>
  </si>
  <si>
    <t>027.487</t>
  </si>
  <si>
    <t>027.488</t>
  </si>
  <si>
    <t>027.489</t>
  </si>
  <si>
    <t>027.490</t>
  </si>
  <si>
    <t>027.491</t>
  </si>
  <si>
    <t>027.492</t>
  </si>
  <si>
    <t>027.493</t>
  </si>
  <si>
    <t>027.494</t>
  </si>
  <si>
    <t>Meuble à plans</t>
  </si>
  <si>
    <t>027.495</t>
  </si>
  <si>
    <t>027.496</t>
  </si>
  <si>
    <t>027.497</t>
  </si>
  <si>
    <t>027.498</t>
  </si>
  <si>
    <t>027.501</t>
  </si>
  <si>
    <t>027.502</t>
  </si>
  <si>
    <t>027.503</t>
  </si>
  <si>
    <t>027.504</t>
  </si>
  <si>
    <t>027.505</t>
  </si>
  <si>
    <t>027.506</t>
  </si>
  <si>
    <t>027.507</t>
  </si>
  <si>
    <t>Table a roulettes</t>
  </si>
  <si>
    <t>027.508</t>
  </si>
  <si>
    <t>Casier</t>
  </si>
  <si>
    <t>027.509</t>
  </si>
  <si>
    <t>027.510</t>
  </si>
  <si>
    <t>Meuble bas</t>
  </si>
  <si>
    <t>027.511</t>
  </si>
  <si>
    <t>027.512</t>
  </si>
  <si>
    <t>027.513</t>
  </si>
  <si>
    <t>027.514</t>
  </si>
  <si>
    <t>027.515</t>
  </si>
  <si>
    <t>Devidoir</t>
  </si>
  <si>
    <t>027.516</t>
  </si>
  <si>
    <t>027.517</t>
  </si>
  <si>
    <t>Melangeur de gaz</t>
  </si>
  <si>
    <t>027.518</t>
  </si>
  <si>
    <t>Banc de test</t>
  </si>
  <si>
    <t>027.519</t>
  </si>
  <si>
    <t>Plateau elevateur</t>
  </si>
  <si>
    <t>027.520</t>
  </si>
  <si>
    <t>Baie + 4 racks</t>
  </si>
  <si>
    <t>027.521</t>
  </si>
  <si>
    <t>Polissoir</t>
  </si>
  <si>
    <t>027.522</t>
  </si>
  <si>
    <t>Etuve</t>
  </si>
  <si>
    <t>027.523</t>
  </si>
  <si>
    <t>Hotte filtrante</t>
  </si>
  <si>
    <t>027.524</t>
  </si>
  <si>
    <t>Cuve hemistocle</t>
  </si>
  <si>
    <t>027.525</t>
  </si>
  <si>
    <t>Pompe a vide</t>
  </si>
  <si>
    <t>027.526</t>
  </si>
  <si>
    <t>Fabrication absorbeur (5 pièces)</t>
  </si>
  <si>
    <t>027.527</t>
  </si>
  <si>
    <t xml:space="preserve">Materiel informatique </t>
  </si>
  <si>
    <t>027.528</t>
  </si>
  <si>
    <t>Rail motorisé</t>
  </si>
  <si>
    <t>027.529</t>
  </si>
  <si>
    <t>Marqueur pneumatique</t>
  </si>
  <si>
    <t>027.530</t>
  </si>
  <si>
    <t>Deshumidificateur</t>
  </si>
  <si>
    <t>027.531</t>
  </si>
  <si>
    <t>Elevateur pneumatique</t>
  </si>
  <si>
    <t>027.532</t>
  </si>
  <si>
    <t>Presse</t>
  </si>
  <si>
    <t>027.533</t>
  </si>
  <si>
    <t>Table a rouleau</t>
  </si>
  <si>
    <t>027.534</t>
  </si>
  <si>
    <t>Table a soudure</t>
  </si>
  <si>
    <t>027.535</t>
  </si>
  <si>
    <t>027.536</t>
  </si>
  <si>
    <t>Plateau bureau</t>
  </si>
  <si>
    <t>027.537</t>
  </si>
  <si>
    <t>Caisse métal</t>
  </si>
  <si>
    <t>Divers materiel outils</t>
  </si>
  <si>
    <t>Documents</t>
  </si>
  <si>
    <t>Barres metal (matières premières)</t>
  </si>
  <si>
    <t>027.538</t>
  </si>
  <si>
    <t>Salle Blanche</t>
  </si>
  <si>
    <t>027.000</t>
  </si>
  <si>
    <t>Etagère verticale</t>
  </si>
  <si>
    <t>027.001</t>
  </si>
  <si>
    <t>027.002</t>
  </si>
  <si>
    <t>027.003</t>
  </si>
  <si>
    <t>027.004</t>
  </si>
  <si>
    <t>027.005</t>
  </si>
  <si>
    <t>Banc</t>
  </si>
  <si>
    <t>027.006</t>
  </si>
  <si>
    <t>Ensemble machine a pointe SUSS MICROTECH</t>
  </si>
  <si>
    <t>027.007</t>
  </si>
  <si>
    <t>Table PC SUSS</t>
  </si>
  <si>
    <t>027.008</t>
  </si>
  <si>
    <t>027.009</t>
  </si>
  <si>
    <t>Hotte flux laminaire</t>
  </si>
  <si>
    <t>Fragile Protection du filtre</t>
  </si>
  <si>
    <t>027.010</t>
  </si>
  <si>
    <t>Table support hotte flux laminaire</t>
  </si>
  <si>
    <t>027.011</t>
  </si>
  <si>
    <t>027.012</t>
  </si>
  <si>
    <t>Ecran plat</t>
  </si>
  <si>
    <t>027.013</t>
  </si>
  <si>
    <t>027.014</t>
  </si>
  <si>
    <t>027.015</t>
  </si>
  <si>
    <t>027.016</t>
  </si>
  <si>
    <t>027.017</t>
  </si>
  <si>
    <t>027.018</t>
  </si>
  <si>
    <t>027.019</t>
  </si>
  <si>
    <t>027.020</t>
  </si>
  <si>
    <t>Tiroclass sur roulettes</t>
  </si>
  <si>
    <t>027.021</t>
  </si>
  <si>
    <t>027.022</t>
  </si>
  <si>
    <t>027.023</t>
  </si>
  <si>
    <t>Monochromateur</t>
  </si>
  <si>
    <t>027.024</t>
  </si>
  <si>
    <t>027.025</t>
  </si>
  <si>
    <t>Reservoir a azote</t>
  </si>
  <si>
    <t>027.026</t>
  </si>
  <si>
    <t>Cryostat</t>
  </si>
  <si>
    <t>027.027</t>
  </si>
  <si>
    <t>Cryostat + cryogénérateur</t>
  </si>
  <si>
    <t>027.028</t>
  </si>
  <si>
    <t>Plateau table optique nid d'abeille</t>
  </si>
  <si>
    <t>027.029</t>
  </si>
  <si>
    <t>027.030</t>
  </si>
  <si>
    <t>Platine XY</t>
  </si>
  <si>
    <t>027.031</t>
  </si>
  <si>
    <t>027.032</t>
  </si>
  <si>
    <t>SDSU</t>
  </si>
  <si>
    <t>027.033</t>
  </si>
  <si>
    <t>FG Power Supply HV</t>
  </si>
  <si>
    <t>027.034</t>
  </si>
  <si>
    <t>Banc de test CCD</t>
  </si>
  <si>
    <t>Divers mobilier</t>
  </si>
  <si>
    <t>Divers objet fragiles</t>
  </si>
  <si>
    <t>15</t>
  </si>
  <si>
    <t>027.035</t>
  </si>
  <si>
    <t>027.036</t>
  </si>
  <si>
    <t>027.037</t>
  </si>
  <si>
    <t>027.038</t>
  </si>
  <si>
    <t>027.039</t>
  </si>
  <si>
    <t>027.040</t>
  </si>
  <si>
    <t>027.041</t>
  </si>
  <si>
    <t>027.042</t>
  </si>
  <si>
    <t>027.043</t>
  </si>
  <si>
    <t>027.044</t>
  </si>
  <si>
    <t>Massicot</t>
  </si>
  <si>
    <t>Divers matériel outillage</t>
  </si>
  <si>
    <t>05</t>
  </si>
  <si>
    <t>027.045</t>
  </si>
  <si>
    <t>Charlie robot</t>
  </si>
  <si>
    <t>027.046</t>
  </si>
  <si>
    <t>Amiante</t>
  </si>
  <si>
    <t>027.047</t>
  </si>
  <si>
    <t>027.048</t>
  </si>
  <si>
    <t>Four a circuits</t>
  </si>
  <si>
    <t>027.049</t>
  </si>
  <si>
    <t>Epurateur</t>
  </si>
  <si>
    <t>027.050</t>
  </si>
  <si>
    <t>027.051</t>
  </si>
  <si>
    <t>027.052</t>
  </si>
  <si>
    <t>027.053</t>
  </si>
  <si>
    <t>027.054</t>
  </si>
  <si>
    <t>Refrigerateur cuve sécurisée</t>
  </si>
  <si>
    <t>027.055</t>
  </si>
  <si>
    <t>027.056</t>
  </si>
  <si>
    <t>027.057</t>
  </si>
  <si>
    <t>027.058</t>
  </si>
  <si>
    <t>027.059</t>
  </si>
  <si>
    <t>027.060</t>
  </si>
  <si>
    <t>027.061</t>
  </si>
  <si>
    <t>027.062</t>
  </si>
  <si>
    <t>Table basse</t>
  </si>
  <si>
    <t>027.063</t>
  </si>
  <si>
    <t>027.064</t>
  </si>
  <si>
    <t>027.065</t>
  </si>
  <si>
    <t>027.066</t>
  </si>
  <si>
    <t>027.067</t>
  </si>
  <si>
    <t>027.068</t>
  </si>
  <si>
    <t>Armoire Tiroclass</t>
  </si>
  <si>
    <t>027.069</t>
  </si>
  <si>
    <t>Divers composant</t>
  </si>
  <si>
    <t>Générateur à impulsion</t>
  </si>
  <si>
    <t>Hess 1 (Matériel électro)</t>
  </si>
  <si>
    <r>
      <t xml:space="preserve">vol.
</t>
    </r>
    <r>
      <rPr>
        <b/>
        <sz val="10"/>
        <rFont val="Arial"/>
        <family val="2"/>
      </rPr>
      <t xml:space="preserve"> (m</t>
    </r>
    <r>
      <rPr>
        <b/>
        <sz val="10"/>
        <rFont val="SansSerif"/>
        <family val="0"/>
      </rPr>
      <t>³</t>
    </r>
    <r>
      <rPr>
        <b/>
        <sz val="10"/>
        <rFont val="Arial"/>
        <family val="2"/>
      </rPr>
      <t>)</t>
    </r>
  </si>
  <si>
    <r>
      <t xml:space="preserve">vol. 
</t>
    </r>
    <r>
      <rPr>
        <sz val="10"/>
        <rFont val="Arial"/>
        <family val="2"/>
      </rPr>
      <t>(m3)</t>
    </r>
  </si>
  <si>
    <t>107</t>
  </si>
  <si>
    <t>027.705</t>
  </si>
  <si>
    <t>027.706</t>
  </si>
  <si>
    <t>027.707</t>
  </si>
  <si>
    <t>027.708</t>
  </si>
  <si>
    <t>027.709</t>
  </si>
  <si>
    <t>027.710</t>
  </si>
  <si>
    <t>027.711</t>
  </si>
  <si>
    <t>027.712</t>
  </si>
  <si>
    <t>027.713</t>
  </si>
  <si>
    <t>027.714</t>
  </si>
  <si>
    <t>027.715</t>
  </si>
  <si>
    <t>027.716</t>
  </si>
  <si>
    <t>027.717</t>
  </si>
  <si>
    <t>027.718</t>
  </si>
  <si>
    <t>027.719</t>
  </si>
  <si>
    <t>027.720</t>
  </si>
  <si>
    <t>Amianté</t>
  </si>
  <si>
    <t>Table roulettes</t>
  </si>
  <si>
    <t>Meuble informatique</t>
  </si>
  <si>
    <t>027.721</t>
  </si>
  <si>
    <t>027.722</t>
  </si>
  <si>
    <t>027.723</t>
  </si>
  <si>
    <t>027.724</t>
  </si>
  <si>
    <t>027.725</t>
  </si>
  <si>
    <t>027.726</t>
  </si>
  <si>
    <t>027.727</t>
  </si>
  <si>
    <t>Siège</t>
  </si>
  <si>
    <t>027.728</t>
  </si>
  <si>
    <t>027.729</t>
  </si>
  <si>
    <t>027.730</t>
  </si>
  <si>
    <t>027.731</t>
  </si>
  <si>
    <t>Pieds</t>
  </si>
  <si>
    <t>027.732</t>
  </si>
  <si>
    <t>027.733</t>
  </si>
  <si>
    <t>027.734</t>
  </si>
  <si>
    <t>027.735</t>
  </si>
  <si>
    <t>027.736</t>
  </si>
  <si>
    <t>027.737</t>
  </si>
  <si>
    <t>027.738</t>
  </si>
  <si>
    <t>027.739</t>
  </si>
  <si>
    <t>Panneau liège</t>
  </si>
  <si>
    <t>027.740</t>
  </si>
  <si>
    <t>027.741</t>
  </si>
  <si>
    <t>Bonbonne</t>
  </si>
  <si>
    <t>027.742</t>
  </si>
  <si>
    <t>027.743</t>
  </si>
  <si>
    <t>027.744</t>
  </si>
  <si>
    <t>Brillouin</t>
  </si>
  <si>
    <t>027.745</t>
  </si>
  <si>
    <t>027.746</t>
  </si>
  <si>
    <t>027.747</t>
  </si>
  <si>
    <t>027.748</t>
  </si>
  <si>
    <t>027.749</t>
  </si>
  <si>
    <t>027.750</t>
  </si>
  <si>
    <t>027.751</t>
  </si>
  <si>
    <t>027.752</t>
  </si>
  <si>
    <t>027.753</t>
  </si>
  <si>
    <t>027.755</t>
  </si>
  <si>
    <t>027.757</t>
  </si>
  <si>
    <t>027.758</t>
  </si>
  <si>
    <t>Détecteur de fuite</t>
  </si>
  <si>
    <t>Chariot détecteur de fuite</t>
  </si>
  <si>
    <t>Détecteur de fuite + éléments</t>
  </si>
  <si>
    <t>Baie info + 3 racks</t>
  </si>
  <si>
    <t>Cryo tagger compresseur</t>
  </si>
  <si>
    <t>Pompe</t>
  </si>
  <si>
    <t>027.759</t>
  </si>
  <si>
    <t>027.760</t>
  </si>
  <si>
    <t>027.761</t>
  </si>
  <si>
    <t>027.762</t>
  </si>
  <si>
    <t>027.763</t>
  </si>
  <si>
    <t>027.764</t>
  </si>
  <si>
    <t>Support marbre</t>
  </si>
  <si>
    <t>027.765</t>
  </si>
  <si>
    <t>027.766</t>
  </si>
  <si>
    <t>027.767</t>
  </si>
  <si>
    <t>027.768</t>
  </si>
  <si>
    <t>027.769</t>
  </si>
  <si>
    <t>027.770</t>
  </si>
  <si>
    <t>6 cartons rails THK</t>
  </si>
  <si>
    <t>027.771</t>
  </si>
  <si>
    <t>027.772</t>
  </si>
  <si>
    <t>027.773</t>
  </si>
  <si>
    <t>027.774</t>
  </si>
  <si>
    <t>027.775</t>
  </si>
  <si>
    <t>027.776</t>
  </si>
  <si>
    <t>oscilloscope</t>
  </si>
  <si>
    <t>Axe motorisé</t>
  </si>
  <si>
    <t>Pied</t>
  </si>
  <si>
    <t>Montage</t>
  </si>
  <si>
    <t>16 cases</t>
  </si>
  <si>
    <t>Rack</t>
  </si>
  <si>
    <t>027.777</t>
  </si>
  <si>
    <t>027.778</t>
  </si>
  <si>
    <t>027.779</t>
  </si>
  <si>
    <t>027.780</t>
  </si>
  <si>
    <t>027.781</t>
  </si>
  <si>
    <t>027.782</t>
  </si>
  <si>
    <t>027.783</t>
  </si>
  <si>
    <t>027.784</t>
  </si>
  <si>
    <t>027.785</t>
  </si>
  <si>
    <t>027.786</t>
  </si>
  <si>
    <t>Tube 8/7 m</t>
  </si>
  <si>
    <t>Trépieds</t>
  </si>
  <si>
    <t>Baie + 3 alimentations</t>
  </si>
  <si>
    <t>027.787</t>
  </si>
  <si>
    <t>027.788</t>
  </si>
  <si>
    <t>027.789</t>
  </si>
  <si>
    <t>027.790</t>
  </si>
  <si>
    <t>027.791</t>
  </si>
  <si>
    <t>Support oscilloscope</t>
  </si>
  <si>
    <t>Cloche + support</t>
  </si>
  <si>
    <t>Panneau liège + support connectique</t>
  </si>
  <si>
    <t>Matériels électroniques</t>
  </si>
  <si>
    <t>Outillages</t>
  </si>
  <si>
    <t>Doculments papier</t>
  </si>
  <si>
    <t>214</t>
  </si>
  <si>
    <t>RC</t>
  </si>
  <si>
    <t>019.463</t>
  </si>
  <si>
    <t>Unité Centrale</t>
  </si>
  <si>
    <t>211b</t>
  </si>
  <si>
    <t>Bureau (partie 2)</t>
  </si>
  <si>
    <t>Bureau (partie 3)</t>
  </si>
  <si>
    <t>Bureau (partie 1)</t>
  </si>
  <si>
    <t>Doseur CMS</t>
  </si>
  <si>
    <t>114</t>
  </si>
  <si>
    <t>Ouvrages</t>
  </si>
  <si>
    <t>Matériels électroniques + divers</t>
  </si>
  <si>
    <t>Banc de test EPM</t>
  </si>
  <si>
    <t>027.942</t>
  </si>
  <si>
    <t>Cône enceinte</t>
  </si>
  <si>
    <t>027.941</t>
  </si>
  <si>
    <t>Support enceinte</t>
  </si>
  <si>
    <t>027.940</t>
  </si>
  <si>
    <t>Enceinte 20 tiroirs</t>
  </si>
  <si>
    <t>027.939</t>
  </si>
  <si>
    <t>027.938</t>
  </si>
  <si>
    <t>cage de faraday +laser</t>
  </si>
  <si>
    <t>027.937</t>
  </si>
  <si>
    <t>laser</t>
  </si>
  <si>
    <t>027.936</t>
  </si>
  <si>
    <t>027.935</t>
  </si>
  <si>
    <t>Pompe à vide</t>
  </si>
  <si>
    <t>027.934</t>
  </si>
  <si>
    <t>027.933</t>
  </si>
  <si>
    <t>Alimentation laser</t>
  </si>
  <si>
    <t>027.932</t>
  </si>
  <si>
    <t>Oscillo + support</t>
  </si>
  <si>
    <t>027.931</t>
  </si>
  <si>
    <t>027.930</t>
  </si>
  <si>
    <t>027.929</t>
  </si>
  <si>
    <t>Porte manteaux</t>
  </si>
  <si>
    <t>027.928</t>
  </si>
  <si>
    <t>027.927</t>
  </si>
  <si>
    <t>027.926</t>
  </si>
  <si>
    <t>027.925</t>
  </si>
  <si>
    <t>027.924</t>
  </si>
  <si>
    <t>027.923</t>
  </si>
  <si>
    <t>027.922</t>
  </si>
  <si>
    <t>027.921</t>
  </si>
  <si>
    <t>027.920</t>
  </si>
  <si>
    <t>027.919</t>
  </si>
  <si>
    <t>027.918</t>
  </si>
  <si>
    <t>027.917</t>
  </si>
  <si>
    <t>027.916</t>
  </si>
  <si>
    <t>Baie électroniques + 2 racks</t>
  </si>
  <si>
    <t>027.915</t>
  </si>
  <si>
    <t>Baie électroniques + 10 racks</t>
  </si>
  <si>
    <t>027.914</t>
  </si>
  <si>
    <t>027.913</t>
  </si>
  <si>
    <t>027.912</t>
  </si>
  <si>
    <t>027.911</t>
  </si>
  <si>
    <t>027.910</t>
  </si>
  <si>
    <t>027.909</t>
  </si>
  <si>
    <t>027.908</t>
  </si>
  <si>
    <t>027.907</t>
  </si>
  <si>
    <t>027.906</t>
  </si>
  <si>
    <t>027.905</t>
  </si>
  <si>
    <t>027.904</t>
  </si>
  <si>
    <t>027.903</t>
  </si>
  <si>
    <t>027.902</t>
  </si>
  <si>
    <t>027.901</t>
  </si>
  <si>
    <t>Table sur roulette</t>
  </si>
  <si>
    <t>027.900</t>
  </si>
  <si>
    <t>027.899</t>
  </si>
  <si>
    <t>027.898</t>
  </si>
  <si>
    <t>027.897</t>
  </si>
  <si>
    <t>027.896</t>
  </si>
  <si>
    <t>027.895</t>
  </si>
  <si>
    <t>027.894</t>
  </si>
  <si>
    <t>027.893</t>
  </si>
  <si>
    <t>027.892</t>
  </si>
  <si>
    <t>027.891</t>
  </si>
  <si>
    <t>027.890</t>
  </si>
  <si>
    <t>027.889</t>
  </si>
  <si>
    <t>027.888</t>
  </si>
  <si>
    <t>027.887</t>
  </si>
  <si>
    <t>027.886</t>
  </si>
  <si>
    <t>027.885</t>
  </si>
  <si>
    <t>027.884</t>
  </si>
  <si>
    <t>027.883</t>
  </si>
  <si>
    <t>027.882</t>
  </si>
  <si>
    <t>027.881</t>
  </si>
  <si>
    <r>
      <t>vol.
rebut</t>
    </r>
    <r>
      <rPr>
        <sz val="10"/>
        <rFont val="Arial"/>
        <family val="2"/>
      </rPr>
      <t xml:space="preserve"> </t>
    </r>
  </si>
  <si>
    <r>
      <t xml:space="preserve">vol.
</t>
    </r>
    <r>
      <rPr>
        <sz val="10"/>
        <rFont val="Arial"/>
        <family val="2"/>
      </rPr>
      <t xml:space="preserve"> (m</t>
    </r>
    <r>
      <rPr>
        <sz val="10"/>
        <rFont val="SansSerif"/>
        <family val="0"/>
      </rPr>
      <t>³</t>
    </r>
    <r>
      <rPr>
        <sz val="10"/>
        <rFont val="Arial"/>
        <family val="2"/>
      </rPr>
      <t>)</t>
    </r>
  </si>
  <si>
    <t>Etagère à tiroirs</t>
  </si>
  <si>
    <t>027.856</t>
  </si>
  <si>
    <t>208</t>
  </si>
  <si>
    <t>027.855</t>
  </si>
  <si>
    <t>027.854</t>
  </si>
  <si>
    <t>027.853</t>
  </si>
  <si>
    <t>027.852</t>
  </si>
  <si>
    <t>027.851</t>
  </si>
  <si>
    <t>027.850</t>
  </si>
  <si>
    <t>027.849</t>
  </si>
  <si>
    <t>027.848</t>
  </si>
  <si>
    <t>027.847</t>
  </si>
  <si>
    <t>027.846</t>
  </si>
  <si>
    <t>Oscillo AGILAND</t>
  </si>
  <si>
    <t>027.844</t>
  </si>
  <si>
    <t>027.841</t>
  </si>
  <si>
    <t>027.840</t>
  </si>
  <si>
    <t>027.839</t>
  </si>
  <si>
    <t>027.838</t>
  </si>
  <si>
    <t>027.837</t>
  </si>
  <si>
    <t>027.836</t>
  </si>
  <si>
    <t>027.835</t>
  </si>
  <si>
    <t>027.834</t>
  </si>
  <si>
    <t>Baie électronique + 2 châssis</t>
  </si>
  <si>
    <t>027.833</t>
  </si>
  <si>
    <t>Echafaudage</t>
  </si>
  <si>
    <t>027.832</t>
  </si>
  <si>
    <t>027.831</t>
  </si>
  <si>
    <t>027.830</t>
  </si>
  <si>
    <t>027.829</t>
  </si>
  <si>
    <t>027.828</t>
  </si>
  <si>
    <t>027.827</t>
  </si>
  <si>
    <t>027.826</t>
  </si>
  <si>
    <t>027.825</t>
  </si>
  <si>
    <t>027.824</t>
  </si>
  <si>
    <t>027.823</t>
  </si>
  <si>
    <t>027.822</t>
  </si>
  <si>
    <t>027.821</t>
  </si>
  <si>
    <t>027.820</t>
  </si>
  <si>
    <t>027.819</t>
  </si>
  <si>
    <t>027.818</t>
  </si>
  <si>
    <t>027.817</t>
  </si>
  <si>
    <t>027.816</t>
  </si>
  <si>
    <t>027.815</t>
  </si>
  <si>
    <t>027.814</t>
  </si>
  <si>
    <t>027.813</t>
  </si>
  <si>
    <t>027.880</t>
  </si>
  <si>
    <t>209</t>
  </si>
  <si>
    <t>Table X Y</t>
  </si>
  <si>
    <t>027.879</t>
  </si>
  <si>
    <t>Manip</t>
  </si>
  <si>
    <t>027.878</t>
  </si>
  <si>
    <t>4 pieds table nid d'abeille</t>
  </si>
  <si>
    <t>027.877</t>
  </si>
  <si>
    <t>Table nid abeille</t>
  </si>
  <si>
    <t>027.876</t>
  </si>
  <si>
    <t>027.875</t>
  </si>
  <si>
    <t>027.874</t>
  </si>
  <si>
    <t>027.873</t>
  </si>
  <si>
    <t>Source lumineuse</t>
  </si>
  <si>
    <t>027.872</t>
  </si>
  <si>
    <t>3 racks</t>
  </si>
  <si>
    <t>027.871</t>
  </si>
  <si>
    <t>Alimentation Caen</t>
  </si>
  <si>
    <t>027.870</t>
  </si>
  <si>
    <t>Baie électronique</t>
  </si>
  <si>
    <t>027.869</t>
  </si>
  <si>
    <t>027.868</t>
  </si>
  <si>
    <t>027.867</t>
  </si>
  <si>
    <t>027.866</t>
  </si>
  <si>
    <t>027.865</t>
  </si>
  <si>
    <t>027.864</t>
  </si>
  <si>
    <t>027.863</t>
  </si>
  <si>
    <t>027.862</t>
  </si>
  <si>
    <t>027.861</t>
  </si>
  <si>
    <t>027.860</t>
  </si>
  <si>
    <t>027.859</t>
  </si>
  <si>
    <t>027.858</t>
  </si>
  <si>
    <t>027.857</t>
  </si>
  <si>
    <t>Plate forme élévatrice</t>
  </si>
  <si>
    <t>027.812</t>
  </si>
  <si>
    <t>212</t>
  </si>
  <si>
    <t>Palan</t>
  </si>
  <si>
    <t>027.811</t>
  </si>
  <si>
    <t>Servante à rouleau</t>
  </si>
  <si>
    <t>027.810</t>
  </si>
  <si>
    <t>Diable</t>
  </si>
  <si>
    <t>027.809</t>
  </si>
  <si>
    <t>Servante support rouleur</t>
  </si>
  <si>
    <t>027.808</t>
  </si>
  <si>
    <t>027.807</t>
  </si>
  <si>
    <t>027.806</t>
  </si>
  <si>
    <t>027.805</t>
  </si>
  <si>
    <t>Etagère tige feuilletée</t>
  </si>
  <si>
    <t>027.804</t>
  </si>
  <si>
    <t>027.803</t>
  </si>
  <si>
    <t>Matières premières</t>
  </si>
  <si>
    <t>Etagère à barres</t>
  </si>
  <si>
    <t>027.802</t>
  </si>
  <si>
    <t>Etagère à plaques</t>
  </si>
  <si>
    <t>027.801</t>
  </si>
  <si>
    <t>Etagère + 4 palettes</t>
  </si>
  <si>
    <t>027.800</t>
  </si>
  <si>
    <t>Bac à huile + 2 râteliers + 5 fûts</t>
  </si>
  <si>
    <t>027.799</t>
  </si>
  <si>
    <t>Plieuse</t>
  </si>
  <si>
    <t>027.798</t>
  </si>
  <si>
    <t>027.797</t>
  </si>
  <si>
    <t>Démontable (20*105*70)</t>
  </si>
  <si>
    <t>Scie alternative KASTO</t>
  </si>
  <si>
    <t>027.796</t>
  </si>
  <si>
    <t>Scie à ruban PEHKA</t>
  </si>
  <si>
    <t>027.795</t>
  </si>
  <si>
    <t>Armoire produits chimiques</t>
  </si>
  <si>
    <t>027.794</t>
  </si>
  <si>
    <t>027.793</t>
  </si>
  <si>
    <t>027.792</t>
  </si>
  <si>
    <t>STOCK REPRO</t>
  </si>
  <si>
    <t>027.947</t>
  </si>
  <si>
    <t>027.946</t>
  </si>
  <si>
    <t>027.945</t>
  </si>
  <si>
    <t>027.944</t>
  </si>
  <si>
    <t>027.943</t>
  </si>
  <si>
    <t>210</t>
  </si>
  <si>
    <t>32-42</t>
  </si>
  <si>
    <t>027.965</t>
  </si>
  <si>
    <t>Climatiseur mobile</t>
  </si>
  <si>
    <t>027.966</t>
  </si>
  <si>
    <t>027.962</t>
  </si>
  <si>
    <t>03</t>
  </si>
  <si>
    <t>Panneau Liège</t>
  </si>
  <si>
    <t>Refrigerateur simple</t>
  </si>
  <si>
    <t>Marche pied</t>
  </si>
  <si>
    <t>019.952</t>
  </si>
  <si>
    <t>01</t>
  </si>
  <si>
    <t>Pascal Corona</t>
  </si>
  <si>
    <t>SS</t>
  </si>
  <si>
    <t>20</t>
  </si>
  <si>
    <t>Richard Randria</t>
  </si>
  <si>
    <t>16</t>
  </si>
  <si>
    <t>François Legrand</t>
  </si>
  <si>
    <t>42</t>
  </si>
  <si>
    <t>012.112</t>
  </si>
  <si>
    <t>18</t>
  </si>
  <si>
    <t>Didier Laporte</t>
  </si>
  <si>
    <t>14</t>
  </si>
  <si>
    <t>12 22</t>
  </si>
  <si>
    <t>Philippe Repain</t>
  </si>
  <si>
    <t>32-33</t>
  </si>
  <si>
    <t>22</t>
  </si>
  <si>
    <t>MO Huron</t>
  </si>
  <si>
    <t>1,1 tonnes</t>
  </si>
  <si>
    <t>3,2 tonnes</t>
  </si>
  <si>
    <t>12</t>
  </si>
  <si>
    <t>1,4 tonnes</t>
  </si>
  <si>
    <t>11</t>
  </si>
  <si>
    <t>Michaël Roynel</t>
  </si>
  <si>
    <t>020.870</t>
  </si>
  <si>
    <t>32-43</t>
  </si>
  <si>
    <t>10</t>
  </si>
  <si>
    <t>Libre</t>
  </si>
  <si>
    <t>09</t>
  </si>
  <si>
    <t>Filtre hotte filtrante</t>
  </si>
  <si>
    <t>012.572</t>
  </si>
  <si>
    <t>Kyan Schahmaneche</t>
  </si>
  <si>
    <t>François Toussenel</t>
  </si>
  <si>
    <t>Jean-Marc Parraud</t>
  </si>
  <si>
    <t>Sous-sol</t>
  </si>
  <si>
    <t>Eric Pierre</t>
  </si>
  <si>
    <t>08</t>
  </si>
  <si>
    <t>Photocopieur</t>
  </si>
  <si>
    <t>Jacques David</t>
  </si>
  <si>
    <t>C5</t>
  </si>
  <si>
    <t>Sas</t>
  </si>
  <si>
    <t>33-43</t>
  </si>
  <si>
    <t>04</t>
  </si>
  <si>
    <t>016.947</t>
  </si>
  <si>
    <t>108B</t>
  </si>
  <si>
    <t>Sous sol</t>
  </si>
  <si>
    <t>016.946</t>
  </si>
  <si>
    <t>Ventilateur</t>
  </si>
  <si>
    <t>016.945</t>
  </si>
  <si>
    <t>Potelet</t>
  </si>
  <si>
    <t>016.944</t>
  </si>
  <si>
    <t>016.943</t>
  </si>
  <si>
    <t>016.942</t>
  </si>
  <si>
    <t>016.941</t>
  </si>
  <si>
    <t>016.940</t>
  </si>
  <si>
    <t>016.939</t>
  </si>
  <si>
    <t>016.938</t>
  </si>
  <si>
    <t>016.937</t>
  </si>
  <si>
    <t>016.936</t>
  </si>
  <si>
    <t>016.935</t>
  </si>
  <si>
    <t>016.934</t>
  </si>
  <si>
    <t>016.933</t>
  </si>
  <si>
    <t>016.931</t>
  </si>
  <si>
    <t>Desserte informatique</t>
  </si>
  <si>
    <t>016.930</t>
  </si>
  <si>
    <t>016.920</t>
  </si>
  <si>
    <t>016.919</t>
  </si>
  <si>
    <t>Cloison</t>
  </si>
  <si>
    <t>016.916</t>
  </si>
  <si>
    <t>016.915</t>
  </si>
  <si>
    <t>016.914</t>
  </si>
  <si>
    <t>016.913</t>
  </si>
  <si>
    <t>016.912</t>
  </si>
  <si>
    <t>016.911</t>
  </si>
  <si>
    <t xml:space="preserve"> Armoire haute</t>
  </si>
  <si>
    <t>016.910</t>
  </si>
  <si>
    <t>016.909</t>
  </si>
  <si>
    <t>016.908</t>
  </si>
  <si>
    <t>016.907</t>
  </si>
  <si>
    <t>Bureau en piéce détaché *5</t>
  </si>
  <si>
    <t>016.906</t>
  </si>
  <si>
    <t>Montant étagère *8</t>
  </si>
  <si>
    <t>016.904</t>
  </si>
  <si>
    <t>016.903</t>
  </si>
  <si>
    <t>016.901</t>
  </si>
  <si>
    <t>016.899</t>
  </si>
  <si>
    <t>016.898</t>
  </si>
  <si>
    <t>016.897</t>
  </si>
  <si>
    <t>&amp;Divers</t>
  </si>
  <si>
    <t>016.896</t>
  </si>
  <si>
    <t>016.895</t>
  </si>
  <si>
    <r>
      <t>vol.
rebut</t>
    </r>
    <r>
      <rPr>
        <sz val="10"/>
        <rFont val="Arial"/>
        <family val="2"/>
      </rPr>
      <t xml:space="preserve"> </t>
    </r>
  </si>
  <si>
    <t>vol. est.mL</t>
  </si>
  <si>
    <r>
      <t xml:space="preserve">vol.
</t>
    </r>
    <r>
      <rPr>
        <sz val="10"/>
        <rFont val="Arial"/>
        <family val="2"/>
      </rPr>
      <t xml:space="preserve"> (m</t>
    </r>
    <r>
      <rPr>
        <sz val="10"/>
        <rFont val="SansSerif"/>
        <family val="0"/>
      </rPr>
      <t>³</t>
    </r>
    <r>
      <rPr>
        <sz val="10"/>
        <rFont val="Arial"/>
        <family val="2"/>
      </rPr>
      <t>)</t>
    </r>
  </si>
  <si>
    <t>ENTITE : LPNHE</t>
  </si>
  <si>
    <t>108C</t>
  </si>
  <si>
    <t>Hall</t>
  </si>
  <si>
    <t>108A</t>
  </si>
  <si>
    <t>02</t>
  </si>
  <si>
    <t>Colette Goffin</t>
  </si>
  <si>
    <t>Rebut</t>
  </si>
  <si>
    <t>019.452</t>
  </si>
  <si>
    <t>019.488</t>
  </si>
  <si>
    <t>Guillaume Daubard</t>
  </si>
  <si>
    <t>SS</t>
  </si>
  <si>
    <t>07</t>
  </si>
  <si>
    <t>Pierre Antilogus</t>
  </si>
  <si>
    <t>Vera de Sa-Varanda</t>
  </si>
  <si>
    <t>Isabelle Cossin</t>
  </si>
  <si>
    <t>Daniel Vincent</t>
  </si>
  <si>
    <t>SS</t>
  </si>
  <si>
    <t>06</t>
  </si>
  <si>
    <t>A2</t>
  </si>
  <si>
    <t>A1</t>
  </si>
  <si>
    <t>10</t>
  </si>
  <si>
    <t>A2</t>
  </si>
  <si>
    <t>Giovanni Calderini</t>
  </si>
  <si>
    <t>A1</t>
  </si>
  <si>
    <t>50 kg</t>
  </si>
  <si>
    <t>Daniel vincent</t>
  </si>
  <si>
    <t>Philippe Schwemling</t>
  </si>
  <si>
    <t>Bernard Canton</t>
  </si>
  <si>
    <t>Nicolas Roche</t>
  </si>
  <si>
    <t>035.038</t>
  </si>
  <si>
    <t>035.037</t>
  </si>
  <si>
    <t>027.994</t>
  </si>
  <si>
    <t>GPS</t>
  </si>
  <si>
    <t>027.993</t>
  </si>
  <si>
    <t>Repetiteur pour GPS</t>
  </si>
  <si>
    <t>027.992</t>
  </si>
  <si>
    <t>Generateur de signaux</t>
  </si>
  <si>
    <t>012.463</t>
  </si>
  <si>
    <t>049.119</t>
  </si>
  <si>
    <t>Keithley</t>
  </si>
  <si>
    <t>049.120</t>
  </si>
  <si>
    <t>Alain Vallereau</t>
  </si>
  <si>
    <t>Routeur</t>
  </si>
  <si>
    <t>Palette avec 7 SunFire X4500</t>
  </si>
  <si>
    <t>Carton avec Monochromateur</t>
  </si>
  <si>
    <t>049.118</t>
  </si>
  <si>
    <t>Analyseur de spectre</t>
  </si>
  <si>
    <t>Bureau à 2 caissons</t>
  </si>
  <si>
    <t>Cisaille Bombled</t>
  </si>
  <si>
    <t>Vide au rebut</t>
  </si>
  <si>
    <t>016.861</t>
  </si>
  <si>
    <t>016.860</t>
  </si>
  <si>
    <t>016.859</t>
  </si>
  <si>
    <t>016.858</t>
  </si>
  <si>
    <t>016.857</t>
  </si>
  <si>
    <t>016.856</t>
  </si>
  <si>
    <t>016.855</t>
  </si>
  <si>
    <t>027.262</t>
  </si>
  <si>
    <t>016.839</t>
  </si>
  <si>
    <t>60/120</t>
  </si>
  <si>
    <t>Table en trapèze</t>
  </si>
  <si>
    <t>016.843</t>
  </si>
  <si>
    <t>016.880</t>
  </si>
  <si>
    <t>016.879</t>
  </si>
  <si>
    <t>016.878</t>
  </si>
  <si>
    <t>016.883</t>
  </si>
  <si>
    <t>016.885</t>
  </si>
  <si>
    <t>035.024</t>
  </si>
  <si>
    <t>035.005</t>
  </si>
  <si>
    <t>035.004</t>
  </si>
  <si>
    <t>035.003</t>
  </si>
  <si>
    <t>035.001</t>
  </si>
  <si>
    <t>020.987</t>
  </si>
  <si>
    <t>020.891</t>
  </si>
  <si>
    <t>020.892</t>
  </si>
  <si>
    <t>020.893</t>
  </si>
  <si>
    <t>020.895</t>
  </si>
  <si>
    <t>020.896</t>
  </si>
  <si>
    <t>012.131</t>
  </si>
  <si>
    <t>027.997</t>
  </si>
  <si>
    <t>027.996</t>
  </si>
  <si>
    <t>Palette tiroir HESS2</t>
  </si>
  <si>
    <t>Caisse matériel HESS2</t>
  </si>
  <si>
    <t>Structure support</t>
  </si>
  <si>
    <t>027.998</t>
  </si>
  <si>
    <t>027.999</t>
  </si>
  <si>
    <t>Chassis CPCI HESS2</t>
  </si>
  <si>
    <t>012.798</t>
  </si>
  <si>
    <t>016.261</t>
  </si>
  <si>
    <t>027.987</t>
  </si>
  <si>
    <t>012.368</t>
  </si>
  <si>
    <t>012.403</t>
  </si>
  <si>
    <t>012.397</t>
  </si>
  <si>
    <t>Liliana Martin</t>
  </si>
  <si>
    <t>012.519</t>
  </si>
  <si>
    <t>012.514</t>
  </si>
  <si>
    <t>016.593</t>
  </si>
  <si>
    <t>016.282</t>
  </si>
  <si>
    <t>Christian De La Vaissière</t>
  </si>
  <si>
    <t>23</t>
  </si>
  <si>
    <t>Salle blanche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</si>
</sst>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[$-40C]dddd\ d\ mmmm\ yyyy"/>
    <numFmt numFmtId="189" formatCode="0.000"/>
    <numFmt numFmtId="190" formatCode="0.0000"/>
    <numFmt numFmtId="191" formatCode="0.0"/>
    <numFmt numFmtId="192" formatCode="0.00000"/>
    <numFmt numFmtId="193" formatCode="#,##0_m\3"/>
    <numFmt numFmtId="194" formatCode="0.00&quot; m3&quot;"/>
    <numFmt numFmtId="195" formatCode="0.00&quot; m²&quot;"/>
    <numFmt numFmtId="196" formatCode="#,##0.00&quot;ml&quot;"/>
    <numFmt numFmtId="197" formatCode="#,##0.00&quot;m3&quot;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SansSerif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indexed="53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12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0"/>
      <name val="Arial"/>
      <family val="2"/>
    </font>
    <font>
      <b/>
      <sz val="10"/>
      <name val="SansSerif"/>
      <family val="0"/>
    </font>
    <font>
      <b/>
      <sz val="10"/>
      <color indexed="13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thin"/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9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center" vertical="top" wrapText="1"/>
    </xf>
    <xf numFmtId="0" fontId="0" fillId="34" borderId="12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194" fontId="0" fillId="0" borderId="0" xfId="0" applyNumberForma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2" fontId="0" fillId="0" borderId="27" xfId="0" applyNumberFormat="1" applyFont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34" borderId="36" xfId="0" applyFill="1" applyBorder="1" applyAlignment="1">
      <alignment/>
    </xf>
    <xf numFmtId="0" fontId="0" fillId="0" borderId="34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4" borderId="38" xfId="0" applyFill="1" applyBorder="1" applyAlignment="1">
      <alignment/>
    </xf>
    <xf numFmtId="0" fontId="2" fillId="0" borderId="39" xfId="0" applyFont="1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2" fontId="0" fillId="0" borderId="44" xfId="0" applyNumberFormat="1" applyFont="1" applyFill="1" applyBorder="1" applyAlignment="1">
      <alignment horizontal="center" vertical="center" wrapText="1"/>
    </xf>
    <xf numFmtId="2" fontId="0" fillId="0" borderId="45" xfId="0" applyNumberFormat="1" applyFont="1" applyFill="1" applyBorder="1" applyAlignment="1">
      <alignment horizontal="center" vertical="center" wrapText="1"/>
    </xf>
    <xf numFmtId="2" fontId="0" fillId="0" borderId="46" xfId="0" applyNumberFormat="1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48" xfId="0" applyNumberFormat="1" applyFont="1" applyFill="1" applyBorder="1" applyAlignment="1">
      <alignment horizontal="center" vertical="center" wrapText="1"/>
    </xf>
    <xf numFmtId="2" fontId="0" fillId="0" borderId="4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5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" fontId="0" fillId="0" borderId="51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0" borderId="52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0" fillId="0" borderId="2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top" wrapText="1"/>
    </xf>
    <xf numFmtId="0" fontId="0" fillId="0" borderId="58" xfId="0" applyFill="1" applyBorder="1" applyAlignment="1">
      <alignment horizontal="center" vertical="top" wrapText="1"/>
    </xf>
    <xf numFmtId="0" fontId="10" fillId="0" borderId="58" xfId="0" applyFont="1" applyFill="1" applyBorder="1" applyAlignment="1">
      <alignment horizontal="center" vertical="top" wrapText="1"/>
    </xf>
    <xf numFmtId="0" fontId="0" fillId="0" borderId="59" xfId="0" applyFill="1" applyBorder="1" applyAlignment="1">
      <alignment horizontal="center" vertical="top" wrapText="1"/>
    </xf>
    <xf numFmtId="0" fontId="0" fillId="0" borderId="60" xfId="0" applyFont="1" applyBorder="1" applyAlignment="1">
      <alignment horizontal="center" vertical="center" wrapText="1"/>
    </xf>
    <xf numFmtId="2" fontId="0" fillId="0" borderId="61" xfId="0" applyNumberFormat="1" applyFont="1" applyBorder="1" applyAlignment="1">
      <alignment horizontal="center" vertical="center" wrapText="1"/>
    </xf>
    <xf numFmtId="2" fontId="0" fillId="0" borderId="58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/>
    </xf>
    <xf numFmtId="0" fontId="0" fillId="0" borderId="67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/>
    </xf>
    <xf numFmtId="0" fontId="2" fillId="0" borderId="68" xfId="0" applyFont="1" applyBorder="1" applyAlignment="1">
      <alignment horizontal="center" vertical="center" wrapText="1"/>
    </xf>
    <xf numFmtId="0" fontId="0" fillId="34" borderId="63" xfId="0" applyFill="1" applyBorder="1" applyAlignment="1">
      <alignment/>
    </xf>
    <xf numFmtId="0" fontId="0" fillId="34" borderId="64" xfId="0" applyFill="1" applyBorder="1" applyAlignment="1">
      <alignment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vertical="center"/>
    </xf>
    <xf numFmtId="0" fontId="11" fillId="0" borderId="0" xfId="0" applyFont="1" applyFill="1" applyBorder="1" applyAlignment="1">
      <alignment horizontal="right"/>
    </xf>
    <xf numFmtId="0" fontId="1" fillId="37" borderId="75" xfId="0" applyFont="1" applyFill="1" applyBorder="1" applyAlignment="1">
      <alignment horizontal="left"/>
    </xf>
    <xf numFmtId="0" fontId="1" fillId="37" borderId="76" xfId="0" applyFont="1" applyFill="1" applyBorder="1" applyAlignment="1">
      <alignment horizontal="center"/>
    </xf>
    <xf numFmtId="0" fontId="11" fillId="37" borderId="76" xfId="0" applyFont="1" applyFill="1" applyBorder="1" applyAlignment="1">
      <alignment horizontal="right"/>
    </xf>
    <xf numFmtId="0" fontId="11" fillId="37" borderId="76" xfId="0" applyFont="1" applyFill="1" applyBorder="1" applyAlignment="1">
      <alignment horizontal="center"/>
    </xf>
    <xf numFmtId="0" fontId="1" fillId="37" borderId="77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center"/>
    </xf>
    <xf numFmtId="0" fontId="1" fillId="37" borderId="78" xfId="0" applyFont="1" applyFill="1" applyBorder="1" applyAlignment="1">
      <alignment horizontal="left"/>
    </xf>
    <xf numFmtId="0" fontId="1" fillId="37" borderId="79" xfId="0" applyFont="1" applyFill="1" applyBorder="1" applyAlignment="1">
      <alignment horizontal="center"/>
    </xf>
    <xf numFmtId="0" fontId="1" fillId="37" borderId="79" xfId="0" applyFont="1" applyFill="1" applyBorder="1" applyAlignment="1">
      <alignment horizontal="right"/>
    </xf>
    <xf numFmtId="0" fontId="11" fillId="37" borderId="7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73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top" wrapText="1"/>
    </xf>
    <xf numFmtId="49" fontId="0" fillId="0" borderId="19" xfId="0" applyNumberFormat="1" applyBorder="1" applyAlignment="1">
      <alignment horizontal="center" vertical="top" wrapText="1"/>
    </xf>
    <xf numFmtId="49" fontId="0" fillId="0" borderId="45" xfId="0" applyNumberFormat="1" applyBorder="1" applyAlignment="1">
      <alignment horizontal="center" vertical="top" wrapText="1"/>
    </xf>
    <xf numFmtId="49" fontId="0" fillId="0" borderId="14" xfId="0" applyNumberFormat="1" applyFill="1" applyBorder="1" applyAlignment="1">
      <alignment horizontal="center" vertical="top" wrapText="1"/>
    </xf>
    <xf numFmtId="49" fontId="0" fillId="0" borderId="58" xfId="0" applyNumberFormat="1" applyFill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49" fontId="0" fillId="0" borderId="45" xfId="0" applyNumberFormat="1" applyFill="1" applyBorder="1" applyAlignment="1">
      <alignment horizontal="center" vertical="top" wrapText="1"/>
    </xf>
    <xf numFmtId="0" fontId="0" fillId="0" borderId="45" xfId="0" applyFill="1" applyBorder="1" applyAlignment="1">
      <alignment horizontal="center" vertical="top" wrapText="1"/>
    </xf>
    <xf numFmtId="2" fontId="0" fillId="0" borderId="80" xfId="0" applyNumberFormat="1" applyFill="1" applyBorder="1" applyAlignment="1">
      <alignment horizontal="center" vertical="top" wrapText="1"/>
    </xf>
    <xf numFmtId="0" fontId="10" fillId="0" borderId="44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 wrapText="1"/>
    </xf>
    <xf numFmtId="0" fontId="0" fillId="0" borderId="81" xfId="0" applyFill="1" applyBorder="1" applyAlignment="1">
      <alignment horizontal="center" vertical="top" wrapText="1"/>
    </xf>
    <xf numFmtId="0" fontId="2" fillId="34" borderId="82" xfId="0" applyFont="1" applyFill="1" applyBorder="1" applyAlignment="1">
      <alignment horizontal="center" vertical="center"/>
    </xf>
    <xf numFmtId="0" fontId="0" fillId="34" borderId="83" xfId="0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0" fillId="34" borderId="84" xfId="0" applyFill="1" applyBorder="1" applyAlignment="1">
      <alignment horizontal="center" vertical="center" wrapText="1"/>
    </xf>
    <xf numFmtId="0" fontId="0" fillId="34" borderId="83" xfId="0" applyFill="1" applyBorder="1" applyAlignment="1">
      <alignment horizontal="center" vertical="center" wrapText="1"/>
    </xf>
    <xf numFmtId="0" fontId="2" fillId="34" borderId="83" xfId="0" applyFont="1" applyFill="1" applyBorder="1" applyAlignment="1">
      <alignment horizontal="center" vertical="center" wrapText="1"/>
    </xf>
    <xf numFmtId="0" fontId="2" fillId="34" borderId="84" xfId="0" applyFont="1" applyFill="1" applyBorder="1" applyAlignment="1">
      <alignment horizontal="center" vertical="center" wrapText="1"/>
    </xf>
    <xf numFmtId="0" fontId="2" fillId="34" borderId="82" xfId="0" applyFont="1" applyFill="1" applyBorder="1" applyAlignment="1">
      <alignment horizontal="center" vertical="center" wrapText="1"/>
    </xf>
    <xf numFmtId="49" fontId="2" fillId="0" borderId="80" xfId="0" applyNumberFormat="1" applyFont="1" applyFill="1" applyBorder="1" applyAlignment="1">
      <alignment horizontal="center" vertical="top" wrapText="1"/>
    </xf>
    <xf numFmtId="0" fontId="17" fillId="37" borderId="76" xfId="0" applyFont="1" applyFill="1" applyBorder="1" applyAlignment="1">
      <alignment horizontal="left"/>
    </xf>
    <xf numFmtId="0" fontId="8" fillId="34" borderId="85" xfId="0" applyFont="1" applyFill="1" applyBorder="1" applyAlignment="1">
      <alignment vertical="center"/>
    </xf>
    <xf numFmtId="2" fontId="18" fillId="38" borderId="13" xfId="0" applyNumberFormat="1" applyFont="1" applyFill="1" applyBorder="1" applyAlignment="1">
      <alignment horizontal="center" vertical="top" wrapText="1"/>
    </xf>
    <xf numFmtId="2" fontId="18" fillId="38" borderId="26" xfId="0" applyNumberFormat="1" applyFont="1" applyFill="1" applyBorder="1" applyAlignment="1">
      <alignment horizontal="center" vertical="top" wrapText="1"/>
    </xf>
    <xf numFmtId="4" fontId="9" fillId="33" borderId="86" xfId="0" applyNumberFormat="1" applyFont="1" applyFill="1" applyBorder="1" applyAlignment="1">
      <alignment vertical="center"/>
    </xf>
    <xf numFmtId="4" fontId="9" fillId="33" borderId="85" xfId="0" applyNumberFormat="1" applyFont="1" applyFill="1" applyBorder="1" applyAlignment="1">
      <alignment vertical="center"/>
    </xf>
    <xf numFmtId="4" fontId="18" fillId="38" borderId="14" xfId="0" applyNumberFormat="1" applyFont="1" applyFill="1" applyBorder="1" applyAlignment="1">
      <alignment horizontal="center" vertical="top" wrapText="1"/>
    </xf>
    <xf numFmtId="4" fontId="18" fillId="38" borderId="19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4" fontId="9" fillId="33" borderId="87" xfId="0" applyNumberFormat="1" applyFont="1" applyFill="1" applyBorder="1" applyAlignment="1">
      <alignment horizontal="center" vertical="center"/>
    </xf>
    <xf numFmtId="0" fontId="15" fillId="34" borderId="87" xfId="0" applyFont="1" applyFill="1" applyBorder="1" applyAlignment="1">
      <alignment vertical="center"/>
    </xf>
    <xf numFmtId="0" fontId="15" fillId="34" borderId="86" xfId="0" applyFont="1" applyFill="1" applyBorder="1" applyAlignment="1">
      <alignment vertical="center"/>
    </xf>
    <xf numFmtId="0" fontId="9" fillId="35" borderId="87" xfId="0" applyFont="1" applyFill="1" applyBorder="1" applyAlignment="1">
      <alignment vertical="center"/>
    </xf>
    <xf numFmtId="0" fontId="9" fillId="35" borderId="86" xfId="0" applyFont="1" applyFill="1" applyBorder="1" applyAlignment="1">
      <alignment vertical="center"/>
    </xf>
    <xf numFmtId="4" fontId="9" fillId="33" borderId="8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6" fillId="37" borderId="88" xfId="0" applyFont="1" applyFill="1" applyBorder="1" applyAlignment="1">
      <alignment horizontal="center"/>
    </xf>
    <xf numFmtId="3" fontId="16" fillId="37" borderId="89" xfId="0" applyNumberFormat="1" applyFont="1" applyFill="1" applyBorder="1" applyAlignment="1">
      <alignment horizontal="center"/>
    </xf>
    <xf numFmtId="3" fontId="0" fillId="37" borderId="89" xfId="0" applyNumberFormat="1" applyFont="1" applyFill="1" applyBorder="1" applyAlignment="1">
      <alignment horizontal="center"/>
    </xf>
    <xf numFmtId="4" fontId="0" fillId="37" borderId="9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" fontId="0" fillId="37" borderId="89" xfId="0" applyNumberFormat="1" applyFont="1" applyFill="1" applyBorder="1" applyAlignment="1">
      <alignment horizontal="center"/>
    </xf>
    <xf numFmtId="2" fontId="0" fillId="0" borderId="44" xfId="0" applyNumberFormat="1" applyFont="1" applyBorder="1" applyAlignment="1">
      <alignment horizontal="center" vertical="center" wrapText="1"/>
    </xf>
    <xf numFmtId="2" fontId="0" fillId="0" borderId="91" xfId="0" applyNumberFormat="1" applyFont="1" applyBorder="1" applyAlignment="1">
      <alignment horizontal="center" vertical="center" wrapText="1"/>
    </xf>
    <xf numFmtId="2" fontId="0" fillId="0" borderId="45" xfId="0" applyNumberFormat="1" applyFont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91" xfId="0" applyFill="1" applyBorder="1" applyAlignment="1">
      <alignment horizontal="center" vertical="center" wrapText="1"/>
    </xf>
    <xf numFmtId="0" fontId="0" fillId="34" borderId="45" xfId="0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/>
    </xf>
    <xf numFmtId="2" fontId="18" fillId="38" borderId="95" xfId="0" applyNumberFormat="1" applyFont="1" applyFill="1" applyBorder="1" applyAlignment="1">
      <alignment horizontal="center" vertical="top" wrapText="1"/>
    </xf>
    <xf numFmtId="4" fontId="18" fillId="38" borderId="58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36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4" borderId="83" xfId="0" applyFont="1" applyFill="1" applyBorder="1" applyAlignment="1">
      <alignment horizontal="center" vertical="center"/>
    </xf>
    <xf numFmtId="0" fontId="0" fillId="34" borderId="82" xfId="0" applyFont="1" applyFill="1" applyBorder="1" applyAlignment="1">
      <alignment horizontal="center"/>
    </xf>
    <xf numFmtId="0" fontId="0" fillId="34" borderId="83" xfId="0" applyFont="1" applyFill="1" applyBorder="1" applyAlignment="1">
      <alignment horizontal="center"/>
    </xf>
    <xf numFmtId="0" fontId="0" fillId="34" borderId="8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80" xfId="0" applyFont="1" applyFill="1" applyBorder="1" applyAlignment="1">
      <alignment horizontal="center" vertical="top" wrapText="1"/>
    </xf>
    <xf numFmtId="0" fontId="0" fillId="0" borderId="91" xfId="0" applyFont="1" applyFill="1" applyBorder="1" applyAlignment="1">
      <alignment horizontal="center" vertical="top" wrapText="1"/>
    </xf>
    <xf numFmtId="3" fontId="0" fillId="0" borderId="45" xfId="0" applyNumberFormat="1" applyFont="1" applyFill="1" applyBorder="1" applyAlignment="1">
      <alignment horizontal="center" vertical="top" wrapText="1"/>
    </xf>
    <xf numFmtId="196" fontId="0" fillId="0" borderId="45" xfId="0" applyNumberFormat="1" applyFont="1" applyFill="1" applyBorder="1" applyAlignment="1">
      <alignment horizontal="center" vertical="top" wrapText="1"/>
    </xf>
    <xf numFmtId="197" fontId="0" fillId="0" borderId="45" xfId="0" applyNumberFormat="1" applyFont="1" applyFill="1" applyBorder="1" applyAlignment="1">
      <alignment horizontal="center" vertical="top" wrapText="1"/>
    </xf>
    <xf numFmtId="2" fontId="0" fillId="0" borderId="81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96" xfId="0" applyFont="1" applyFill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horizontal="center" vertical="top" wrapText="1"/>
    </xf>
    <xf numFmtId="196" fontId="0" fillId="0" borderId="14" xfId="0" applyNumberFormat="1" applyFont="1" applyFill="1" applyBorder="1" applyAlignment="1">
      <alignment horizontal="center" vertical="top" wrapText="1"/>
    </xf>
    <xf numFmtId="197" fontId="0" fillId="0" borderId="14" xfId="0" applyNumberFormat="1" applyFont="1" applyFill="1" applyBorder="1" applyAlignment="1">
      <alignment horizontal="center" vertical="top" wrapText="1"/>
    </xf>
    <xf numFmtId="2" fontId="0" fillId="0" borderId="25" xfId="0" applyNumberFormat="1" applyFont="1" applyFill="1" applyBorder="1" applyAlignment="1">
      <alignment horizontal="center" vertical="top" wrapText="1"/>
    </xf>
    <xf numFmtId="0" fontId="0" fillId="0" borderId="95" xfId="0" applyFont="1" applyFill="1" applyBorder="1" applyAlignment="1">
      <alignment horizontal="center" vertical="top" wrapText="1"/>
    </xf>
    <xf numFmtId="0" fontId="0" fillId="0" borderId="58" xfId="0" applyFont="1" applyFill="1" applyBorder="1" applyAlignment="1">
      <alignment horizontal="center" vertical="top" wrapText="1"/>
    </xf>
    <xf numFmtId="0" fontId="0" fillId="0" borderId="97" xfId="0" applyFont="1" applyFill="1" applyBorder="1" applyAlignment="1">
      <alignment horizontal="center" vertical="top" wrapText="1"/>
    </xf>
    <xf numFmtId="3" fontId="0" fillId="0" borderId="58" xfId="0" applyNumberFormat="1" applyFont="1" applyFill="1" applyBorder="1" applyAlignment="1">
      <alignment horizontal="center" vertical="top" wrapText="1"/>
    </xf>
    <xf numFmtId="197" fontId="0" fillId="0" borderId="58" xfId="0" applyNumberFormat="1" applyFont="1" applyFill="1" applyBorder="1" applyAlignment="1">
      <alignment horizontal="center" vertical="top" wrapText="1"/>
    </xf>
    <xf numFmtId="2" fontId="0" fillId="0" borderId="59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11" fontId="1" fillId="33" borderId="0" xfId="0" applyNumberFormat="1" applyFont="1" applyFill="1" applyBorder="1" applyAlignment="1">
      <alignment horizontal="left"/>
    </xf>
    <xf numFmtId="0" fontId="0" fillId="0" borderId="26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196" fontId="0" fillId="0" borderId="19" xfId="0" applyNumberFormat="1" applyFont="1" applyFill="1" applyBorder="1" applyAlignment="1">
      <alignment horizontal="center" vertical="top" wrapText="1"/>
    </xf>
    <xf numFmtId="0" fontId="0" fillId="0" borderId="77" xfId="0" applyFill="1" applyBorder="1" applyAlignment="1">
      <alignment horizontal="center"/>
    </xf>
    <xf numFmtId="0" fontId="0" fillId="0" borderId="77" xfId="0" applyFill="1" applyBorder="1" applyAlignment="1">
      <alignment horizontal="center" vertical="top" wrapText="1"/>
    </xf>
    <xf numFmtId="0" fontId="0" fillId="0" borderId="7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3" fontId="0" fillId="0" borderId="96" xfId="0" applyNumberFormat="1" applyFont="1" applyFill="1" applyBorder="1" applyAlignment="1">
      <alignment horizontal="center" vertical="top" wrapText="1"/>
    </xf>
    <xf numFmtId="2" fontId="0" fillId="0" borderId="96" xfId="0" applyNumberFormat="1" applyFont="1" applyFill="1" applyBorder="1" applyAlignment="1">
      <alignment horizontal="center" vertical="top" wrapText="1"/>
    </xf>
    <xf numFmtId="0" fontId="0" fillId="0" borderId="98" xfId="0" applyFill="1" applyBorder="1" applyAlignment="1">
      <alignment horizontal="center" vertical="top" wrapText="1"/>
    </xf>
    <xf numFmtId="0" fontId="0" fillId="0" borderId="47" xfId="0" applyFont="1" applyBorder="1" applyAlignment="1">
      <alignment horizontal="center"/>
    </xf>
    <xf numFmtId="0" fontId="2" fillId="39" borderId="66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top" wrapText="1"/>
    </xf>
    <xf numFmtId="49" fontId="2" fillId="0" borderId="66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49" fontId="0" fillId="0" borderId="19" xfId="0" applyNumberForma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 wrapText="1"/>
    </xf>
    <xf numFmtId="2" fontId="0" fillId="0" borderId="66" xfId="0" applyNumberFormat="1" applyFill="1" applyBorder="1" applyAlignment="1">
      <alignment horizontal="center" vertical="top" wrapText="1"/>
    </xf>
    <xf numFmtId="3" fontId="0" fillId="0" borderId="19" xfId="0" applyNumberFormat="1" applyFont="1" applyFill="1" applyBorder="1" applyAlignment="1">
      <alignment horizontal="center" vertical="top" wrapText="1"/>
    </xf>
    <xf numFmtId="3" fontId="0" fillId="0" borderId="66" xfId="0" applyNumberFormat="1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197" fontId="0" fillId="0" borderId="19" xfId="0" applyNumberFormat="1" applyFont="1" applyFill="1" applyBorder="1" applyAlignment="1">
      <alignment horizontal="center" vertical="top" wrapText="1"/>
    </xf>
    <xf numFmtId="2" fontId="0" fillId="0" borderId="66" xfId="0" applyNumberFormat="1" applyFont="1" applyFill="1" applyBorder="1" applyAlignment="1">
      <alignment horizontal="center" vertical="top" wrapText="1"/>
    </xf>
    <xf numFmtId="0" fontId="0" fillId="0" borderId="47" xfId="0" applyFill="1" applyBorder="1" applyAlignment="1">
      <alignment horizontal="center" vertical="top" wrapText="1"/>
    </xf>
    <xf numFmtId="0" fontId="0" fillId="0" borderId="99" xfId="0" applyFill="1" applyBorder="1" applyAlignment="1">
      <alignment horizontal="center" vertical="top" wrapText="1"/>
    </xf>
    <xf numFmtId="2" fontId="0" fillId="0" borderId="99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 vertical="top" wrapText="1"/>
    </xf>
    <xf numFmtId="2" fontId="0" fillId="0" borderId="0" xfId="0" applyNumberFormat="1" applyFill="1" applyBorder="1" applyAlignment="1">
      <alignment horizontal="center" vertical="top" wrapText="1"/>
    </xf>
    <xf numFmtId="2" fontId="18" fillId="38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96" fontId="0" fillId="0" borderId="0" xfId="0" applyNumberFormat="1" applyFont="1" applyFill="1" applyBorder="1" applyAlignment="1">
      <alignment horizontal="center" vertical="top" wrapText="1"/>
    </xf>
    <xf numFmtId="197" fontId="0" fillId="0" borderId="0" xfId="0" applyNumberFormat="1" applyFont="1" applyFill="1" applyBorder="1" applyAlignment="1">
      <alignment horizontal="center" vertical="top" wrapText="1"/>
    </xf>
    <xf numFmtId="4" fontId="18" fillId="38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center" vertical="top" wrapText="1"/>
    </xf>
    <xf numFmtId="0" fontId="7" fillId="0" borderId="95" xfId="0" applyFont="1" applyBorder="1" applyAlignment="1">
      <alignment horizontal="center" vertical="top" wrapText="1"/>
    </xf>
    <xf numFmtId="49" fontId="2" fillId="0" borderId="97" xfId="0" applyNumberFormat="1" applyFont="1" applyFill="1" applyBorder="1" applyAlignment="1">
      <alignment horizontal="center" vertical="top" wrapText="1"/>
    </xf>
    <xf numFmtId="2" fontId="0" fillId="0" borderId="97" xfId="0" applyNumberFormat="1" applyFill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2" fontId="0" fillId="0" borderId="93" xfId="0" applyNumberFormat="1" applyFill="1" applyBorder="1" applyAlignment="1">
      <alignment horizontal="center" vertical="top" wrapText="1"/>
    </xf>
    <xf numFmtId="0" fontId="0" fillId="0" borderId="92" xfId="0" applyFont="1" applyFill="1" applyBorder="1" applyAlignment="1">
      <alignment horizontal="center" vertical="top" wrapText="1"/>
    </xf>
    <xf numFmtId="0" fontId="10" fillId="0" borderId="51" xfId="0" applyFont="1" applyFill="1" applyBorder="1" applyAlignment="1">
      <alignment horizontal="center" vertical="top" wrapText="1"/>
    </xf>
    <xf numFmtId="196" fontId="0" fillId="0" borderId="48" xfId="0" applyNumberFormat="1" applyFont="1" applyFill="1" applyBorder="1" applyAlignment="1">
      <alignment horizontal="center" vertical="top" wrapText="1"/>
    </xf>
    <xf numFmtId="49" fontId="2" fillId="0" borderId="96" xfId="0" applyNumberFormat="1" applyFont="1" applyFill="1" applyBorder="1" applyAlignment="1">
      <alignment horizontal="center" vertical="top" wrapText="1"/>
    </xf>
    <xf numFmtId="2" fontId="0" fillId="0" borderId="96" xfId="0" applyNumberForma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9" fillId="35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center" vertical="top" wrapText="1"/>
    </xf>
    <xf numFmtId="0" fontId="10" fillId="0" borderId="95" xfId="0" applyFont="1" applyFill="1" applyBorder="1" applyAlignment="1">
      <alignment horizontal="center" vertical="top" wrapText="1"/>
    </xf>
    <xf numFmtId="4" fontId="0" fillId="0" borderId="58" xfId="0" applyNumberFormat="1" applyFont="1" applyFill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4" fontId="0" fillId="0" borderId="19" xfId="0" applyNumberFormat="1" applyFont="1" applyFill="1" applyBorder="1" applyAlignment="1">
      <alignment horizontal="center" vertical="top" wrapText="1"/>
    </xf>
    <xf numFmtId="49" fontId="2" fillId="0" borderId="100" xfId="0" applyNumberFormat="1" applyFont="1" applyFill="1" applyBorder="1" applyAlignment="1">
      <alignment horizontal="center" vertical="top" wrapText="1"/>
    </xf>
    <xf numFmtId="2" fontId="0" fillId="0" borderId="100" xfId="0" applyNumberForma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7" borderId="75" xfId="0" applyFont="1" applyFill="1" applyBorder="1" applyAlignment="1">
      <alignment horizontal="left"/>
    </xf>
    <xf numFmtId="0" fontId="2" fillId="37" borderId="76" xfId="0" applyFont="1" applyFill="1" applyBorder="1" applyAlignment="1">
      <alignment horizontal="center"/>
    </xf>
    <xf numFmtId="0" fontId="20" fillId="37" borderId="76" xfId="0" applyFont="1" applyFill="1" applyBorder="1" applyAlignment="1">
      <alignment horizontal="left"/>
    </xf>
    <xf numFmtId="0" fontId="21" fillId="37" borderId="76" xfId="0" applyFont="1" applyFill="1" applyBorder="1" applyAlignment="1">
      <alignment horizontal="right"/>
    </xf>
    <xf numFmtId="0" fontId="21" fillId="37" borderId="76" xfId="0" applyFont="1" applyFill="1" applyBorder="1" applyAlignment="1">
      <alignment horizontal="center"/>
    </xf>
    <xf numFmtId="0" fontId="20" fillId="37" borderId="8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2" fillId="37" borderId="77" xfId="0" applyFont="1" applyFill="1" applyBorder="1" applyAlignment="1">
      <alignment horizontal="left"/>
    </xf>
    <xf numFmtId="0" fontId="2" fillId="37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right"/>
    </xf>
    <xf numFmtId="0" fontId="21" fillId="37" borderId="0" xfId="0" applyFont="1" applyFill="1" applyBorder="1" applyAlignment="1">
      <alignment horizontal="center"/>
    </xf>
    <xf numFmtId="3" fontId="20" fillId="37" borderId="8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37" borderId="78" xfId="0" applyFont="1" applyFill="1" applyBorder="1" applyAlignment="1">
      <alignment horizontal="left"/>
    </xf>
    <xf numFmtId="0" fontId="2" fillId="37" borderId="79" xfId="0" applyFont="1" applyFill="1" applyBorder="1" applyAlignment="1">
      <alignment horizontal="center"/>
    </xf>
    <xf numFmtId="0" fontId="2" fillId="37" borderId="79" xfId="0" applyFont="1" applyFill="1" applyBorder="1" applyAlignment="1">
      <alignment horizontal="right"/>
    </xf>
    <xf numFmtId="0" fontId="21" fillId="37" borderId="79" xfId="0" applyFont="1" applyFill="1" applyBorder="1" applyAlignment="1">
      <alignment horizontal="center"/>
    </xf>
    <xf numFmtId="0" fontId="22" fillId="34" borderId="87" xfId="0" applyFont="1" applyFill="1" applyBorder="1" applyAlignment="1">
      <alignment vertical="center"/>
    </xf>
    <xf numFmtId="0" fontId="22" fillId="34" borderId="86" xfId="0" applyFont="1" applyFill="1" applyBorder="1" applyAlignment="1">
      <alignment vertical="center"/>
    </xf>
    <xf numFmtId="0" fontId="2" fillId="34" borderId="85" xfId="0" applyFont="1" applyFill="1" applyBorder="1" applyAlignment="1">
      <alignment vertical="center"/>
    </xf>
    <xf numFmtId="0" fontId="2" fillId="35" borderId="87" xfId="0" applyFont="1" applyFill="1" applyBorder="1" applyAlignment="1">
      <alignment vertical="center"/>
    </xf>
    <xf numFmtId="0" fontId="2" fillId="35" borderId="86" xfId="0" applyFont="1" applyFill="1" applyBorder="1" applyAlignment="1">
      <alignment vertical="center"/>
    </xf>
    <xf numFmtId="4" fontId="2" fillId="33" borderId="87" xfId="0" applyNumberFormat="1" applyFont="1" applyFill="1" applyBorder="1" applyAlignment="1">
      <alignment horizontal="center" vertical="center"/>
    </xf>
    <xf numFmtId="4" fontId="2" fillId="33" borderId="86" xfId="0" applyNumberFormat="1" applyFont="1" applyFill="1" applyBorder="1" applyAlignment="1">
      <alignment horizontal="center" vertical="center"/>
    </xf>
    <xf numFmtId="4" fontId="2" fillId="33" borderId="86" xfId="0" applyNumberFormat="1" applyFont="1" applyFill="1" applyBorder="1" applyAlignment="1">
      <alignment vertical="center"/>
    </xf>
    <xf numFmtId="4" fontId="2" fillId="33" borderId="85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0" fillId="34" borderId="83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49" fontId="0" fillId="0" borderId="45" xfId="0" applyNumberFormat="1" applyFont="1" applyBorder="1" applyAlignment="1">
      <alignment horizontal="center" vertical="top" wrapText="1"/>
    </xf>
    <xf numFmtId="49" fontId="0" fillId="0" borderId="45" xfId="0" applyNumberFormat="1" applyFont="1" applyFill="1" applyBorder="1" applyAlignment="1">
      <alignment horizontal="center" vertical="top" wrapText="1"/>
    </xf>
    <xf numFmtId="2" fontId="0" fillId="0" borderId="80" xfId="0" applyNumberFormat="1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81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58" xfId="0" applyFont="1" applyBorder="1" applyAlignment="1">
      <alignment horizontal="center" vertical="top" wrapText="1"/>
    </xf>
    <xf numFmtId="49" fontId="0" fillId="0" borderId="58" xfId="0" applyNumberFormat="1" applyFont="1" applyFill="1" applyBorder="1" applyAlignment="1">
      <alignment horizontal="center" vertical="top" wrapText="1"/>
    </xf>
    <xf numFmtId="0" fontId="0" fillId="0" borderId="58" xfId="0" applyFont="1" applyFill="1" applyBorder="1" applyAlignment="1">
      <alignment horizontal="center" vertical="top" wrapText="1"/>
    </xf>
    <xf numFmtId="0" fontId="0" fillId="0" borderId="59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99" xfId="0" applyFont="1" applyFill="1" applyBorder="1" applyAlignment="1">
      <alignment horizontal="center" vertical="top" wrapText="1"/>
    </xf>
    <xf numFmtId="0" fontId="0" fillId="0" borderId="76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7" fillId="0" borderId="101" xfId="0" applyFont="1" applyBorder="1" applyAlignment="1">
      <alignment horizontal="center" vertical="top" wrapText="1"/>
    </xf>
    <xf numFmtId="0" fontId="0" fillId="0" borderId="102" xfId="0" applyBorder="1" applyAlignment="1">
      <alignment horizontal="center" vertical="top" wrapText="1"/>
    </xf>
    <xf numFmtId="49" fontId="0" fillId="0" borderId="102" xfId="0" applyNumberFormat="1" applyBorder="1" applyAlignment="1">
      <alignment horizontal="center" vertical="top" wrapText="1"/>
    </xf>
    <xf numFmtId="49" fontId="2" fillId="0" borderId="103" xfId="0" applyNumberFormat="1" applyFont="1" applyFill="1" applyBorder="1" applyAlignment="1">
      <alignment horizontal="center" vertical="top" wrapText="1"/>
    </xf>
    <xf numFmtId="0" fontId="0" fillId="0" borderId="101" xfId="0" applyFont="1" applyFill="1" applyBorder="1" applyAlignment="1">
      <alignment horizontal="center" vertical="top" wrapText="1"/>
    </xf>
    <xf numFmtId="0" fontId="0" fillId="0" borderId="102" xfId="0" applyFont="1" applyFill="1" applyBorder="1" applyAlignment="1">
      <alignment horizontal="center" vertical="top" wrapText="1"/>
    </xf>
    <xf numFmtId="0" fontId="0" fillId="0" borderId="103" xfId="0" applyFont="1" applyFill="1" applyBorder="1" applyAlignment="1">
      <alignment horizontal="center" vertical="top" wrapText="1"/>
    </xf>
    <xf numFmtId="0" fontId="0" fillId="0" borderId="102" xfId="0" applyFill="1" applyBorder="1" applyAlignment="1">
      <alignment horizontal="center" vertical="top" wrapText="1"/>
    </xf>
    <xf numFmtId="2" fontId="0" fillId="0" borderId="103" xfId="0" applyNumberFormat="1" applyFill="1" applyBorder="1" applyAlignment="1">
      <alignment horizontal="center" vertical="top" wrapText="1"/>
    </xf>
    <xf numFmtId="2" fontId="18" fillId="38" borderId="101" xfId="0" applyNumberFormat="1" applyFont="1" applyFill="1" applyBorder="1" applyAlignment="1">
      <alignment horizontal="center" vertical="top" wrapText="1"/>
    </xf>
    <xf numFmtId="0" fontId="0" fillId="0" borderId="104" xfId="0" applyFont="1" applyFill="1" applyBorder="1" applyAlignment="1">
      <alignment horizontal="center" vertical="top" wrapText="1"/>
    </xf>
    <xf numFmtId="3" fontId="0" fillId="0" borderId="102" xfId="0" applyNumberFormat="1" applyFont="1" applyFill="1" applyBorder="1" applyAlignment="1">
      <alignment horizontal="center" vertical="top" wrapText="1"/>
    </xf>
    <xf numFmtId="0" fontId="10" fillId="0" borderId="101" xfId="0" applyFont="1" applyFill="1" applyBorder="1" applyAlignment="1">
      <alignment horizontal="center" vertical="top" wrapText="1"/>
    </xf>
    <xf numFmtId="0" fontId="10" fillId="0" borderId="102" xfId="0" applyFont="1" applyFill="1" applyBorder="1" applyAlignment="1">
      <alignment horizontal="center" vertical="top" wrapText="1"/>
    </xf>
    <xf numFmtId="4" fontId="0" fillId="0" borderId="102" xfId="0" applyNumberFormat="1" applyFont="1" applyFill="1" applyBorder="1" applyAlignment="1">
      <alignment horizontal="center" vertical="top" wrapText="1"/>
    </xf>
    <xf numFmtId="4" fontId="18" fillId="38" borderId="102" xfId="0" applyNumberFormat="1" applyFont="1" applyFill="1" applyBorder="1" applyAlignment="1">
      <alignment horizontal="center" vertical="top" wrapText="1"/>
    </xf>
    <xf numFmtId="2" fontId="0" fillId="0" borderId="105" xfId="0" applyNumberFormat="1" applyFont="1" applyFill="1" applyBorder="1" applyAlignment="1">
      <alignment horizontal="center" vertical="top" wrapText="1"/>
    </xf>
    <xf numFmtId="0" fontId="0" fillId="0" borderId="105" xfId="0" applyFill="1" applyBorder="1" applyAlignment="1">
      <alignment horizontal="center" vertical="top" wrapText="1"/>
    </xf>
    <xf numFmtId="3" fontId="0" fillId="0" borderId="97" xfId="0" applyNumberFormat="1" applyFont="1" applyFill="1" applyBorder="1" applyAlignment="1">
      <alignment horizontal="center" vertical="top" wrapText="1"/>
    </xf>
    <xf numFmtId="196" fontId="0" fillId="0" borderId="22" xfId="0" applyNumberFormat="1" applyFont="1" applyFill="1" applyBorder="1" applyAlignment="1">
      <alignment horizontal="center" vertical="top" wrapText="1"/>
    </xf>
    <xf numFmtId="2" fontId="0" fillId="0" borderId="97" xfId="0" applyNumberFormat="1" applyFont="1" applyFill="1" applyBorder="1" applyAlignment="1">
      <alignment horizontal="center" vertical="top" wrapText="1"/>
    </xf>
    <xf numFmtId="0" fontId="0" fillId="0" borderId="106" xfId="0" applyFill="1" applyBorder="1" applyAlignment="1">
      <alignment horizontal="center" vertical="top" wrapText="1"/>
    </xf>
    <xf numFmtId="0" fontId="0" fillId="0" borderId="95" xfId="0" applyFont="1" applyFill="1" applyBorder="1" applyAlignment="1">
      <alignment horizontal="center" vertical="top" wrapText="1"/>
    </xf>
    <xf numFmtId="0" fontId="0" fillId="0" borderId="58" xfId="0" applyFont="1" applyFill="1" applyBorder="1" applyAlignment="1">
      <alignment horizontal="center" vertical="top" wrapText="1"/>
    </xf>
    <xf numFmtId="0" fontId="0" fillId="0" borderId="97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91" xfId="0" applyFont="1" applyFill="1" applyBorder="1" applyAlignment="1">
      <alignment horizontal="center" vertical="top" wrapText="1"/>
    </xf>
    <xf numFmtId="3" fontId="0" fillId="0" borderId="58" xfId="0" applyNumberFormat="1" applyFont="1" applyFill="1" applyBorder="1" applyAlignment="1">
      <alignment horizontal="center" vertical="top" wrapText="1"/>
    </xf>
    <xf numFmtId="4" fontId="0" fillId="0" borderId="58" xfId="0" applyNumberFormat="1" applyFont="1" applyFill="1" applyBorder="1" applyAlignment="1">
      <alignment horizontal="center" vertical="top" wrapText="1"/>
    </xf>
    <xf numFmtId="2" fontId="0" fillId="0" borderId="59" xfId="0" applyNumberFormat="1" applyFont="1" applyFill="1" applyBorder="1" applyAlignment="1">
      <alignment horizontal="center" vertical="top" wrapText="1"/>
    </xf>
    <xf numFmtId="0" fontId="0" fillId="0" borderId="47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96" fontId="0" fillId="0" borderId="19" xfId="0" applyNumberFormat="1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0" fontId="0" fillId="0" borderId="29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2" fontId="0" fillId="0" borderId="97" xfId="0" applyNumberFormat="1" applyFont="1" applyFill="1" applyBorder="1" applyAlignment="1">
      <alignment horizontal="center" vertical="top" wrapText="1"/>
    </xf>
    <xf numFmtId="197" fontId="0" fillId="0" borderId="58" xfId="0" applyNumberFormat="1" applyFont="1" applyFill="1" applyBorder="1" applyAlignment="1">
      <alignment horizontal="center" vertical="top" wrapText="1"/>
    </xf>
    <xf numFmtId="196" fontId="0" fillId="0" borderId="22" xfId="0" applyNumberFormat="1" applyFont="1" applyFill="1" applyBorder="1" applyAlignment="1">
      <alignment horizontal="center" vertical="top" wrapText="1"/>
    </xf>
    <xf numFmtId="3" fontId="0" fillId="0" borderId="97" xfId="0" applyNumberFormat="1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100" xfId="0" applyFont="1" applyFill="1" applyBorder="1" applyAlignment="1">
      <alignment horizontal="center" vertical="top" wrapText="1"/>
    </xf>
    <xf numFmtId="0" fontId="0" fillId="0" borderId="80" xfId="0" applyFont="1" applyFill="1" applyBorder="1" applyAlignment="1">
      <alignment horizontal="center" vertical="top" wrapText="1"/>
    </xf>
    <xf numFmtId="2" fontId="0" fillId="0" borderId="96" xfId="0" applyNumberFormat="1" applyFont="1" applyFill="1" applyBorder="1" applyAlignment="1">
      <alignment horizontal="center" vertical="top" wrapText="1"/>
    </xf>
    <xf numFmtId="197" fontId="0" fillId="0" borderId="14" xfId="0" applyNumberFormat="1" applyFont="1" applyFill="1" applyBorder="1" applyAlignment="1">
      <alignment horizontal="center" vertical="top" wrapText="1"/>
    </xf>
    <xf numFmtId="196" fontId="0" fillId="0" borderId="45" xfId="0" applyNumberFormat="1" applyFont="1" applyFill="1" applyBorder="1" applyAlignment="1">
      <alignment horizontal="center" vertical="top" wrapText="1"/>
    </xf>
    <xf numFmtId="3" fontId="0" fillId="0" borderId="96" xfId="0" applyNumberFormat="1" applyFont="1" applyFill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2" fontId="0" fillId="0" borderId="25" xfId="0" applyNumberFormat="1" applyFont="1" applyFill="1" applyBorder="1" applyAlignment="1">
      <alignment horizontal="center" vertical="top" wrapText="1"/>
    </xf>
    <xf numFmtId="2" fontId="0" fillId="0" borderId="81" xfId="0" applyNumberFormat="1" applyFont="1" applyFill="1" applyBorder="1" applyAlignment="1">
      <alignment horizontal="center" vertical="top" wrapText="1"/>
    </xf>
    <xf numFmtId="197" fontId="0" fillId="0" borderId="45" xfId="0" applyNumberFormat="1" applyFont="1" applyFill="1" applyBorder="1" applyAlignment="1">
      <alignment horizontal="center" vertical="top" wrapText="1"/>
    </xf>
    <xf numFmtId="3" fontId="0" fillId="0" borderId="45" xfId="0" applyNumberFormat="1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196" fontId="0" fillId="0" borderId="14" xfId="0" applyNumberFormat="1" applyFont="1" applyFill="1" applyBorder="1" applyAlignment="1">
      <alignment horizontal="center" vertical="top" wrapText="1"/>
    </xf>
    <xf numFmtId="0" fontId="0" fillId="34" borderId="84" xfId="0" applyFont="1" applyFill="1" applyBorder="1" applyAlignment="1">
      <alignment horizontal="center" vertical="center" wrapText="1"/>
    </xf>
    <xf numFmtId="0" fontId="0" fillId="34" borderId="83" xfId="0" applyFont="1" applyFill="1" applyBorder="1" applyAlignment="1">
      <alignment horizontal="center"/>
    </xf>
    <xf numFmtId="0" fontId="0" fillId="34" borderId="82" xfId="0" applyFont="1" applyFill="1" applyBorder="1" applyAlignment="1">
      <alignment horizontal="center"/>
    </xf>
    <xf numFmtId="0" fontId="0" fillId="34" borderId="8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74" xfId="0" applyFont="1" applyBorder="1" applyAlignment="1">
      <alignment vertical="center"/>
    </xf>
    <xf numFmtId="0" fontId="0" fillId="0" borderId="7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wrapText="1"/>
    </xf>
    <xf numFmtId="0" fontId="0" fillId="36" borderId="0" xfId="0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49" fontId="0" fillId="0" borderId="45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0" fontId="0" fillId="0" borderId="95" xfId="0" applyFont="1" applyFill="1" applyBorder="1" applyAlignment="1">
      <alignment horizontal="center" vertical="top" wrapText="1"/>
    </xf>
    <xf numFmtId="0" fontId="0" fillId="0" borderId="97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2" fontId="18" fillId="38" borderId="13" xfId="0" applyNumberFormat="1" applyFont="1" applyFill="1" applyBorder="1" applyAlignment="1">
      <alignment horizontal="center" vertical="top" wrapText="1"/>
    </xf>
    <xf numFmtId="0" fontId="0" fillId="0" borderId="91" xfId="0" applyFont="1" applyFill="1" applyBorder="1" applyAlignment="1">
      <alignment horizontal="center" vertical="top" wrapText="1"/>
    </xf>
    <xf numFmtId="3" fontId="0" fillId="0" borderId="58" xfId="0" applyNumberFormat="1" applyFont="1" applyFill="1" applyBorder="1" applyAlignment="1">
      <alignment horizontal="center" vertical="top" wrapText="1"/>
    </xf>
    <xf numFmtId="0" fontId="10" fillId="0" borderId="95" xfId="0" applyFont="1" applyFill="1" applyBorder="1" applyAlignment="1">
      <alignment horizontal="center" vertical="top" wrapText="1"/>
    </xf>
    <xf numFmtId="4" fontId="0" fillId="0" borderId="58" xfId="0" applyNumberFormat="1" applyFont="1" applyFill="1" applyBorder="1" applyAlignment="1">
      <alignment horizontal="center" vertical="top" wrapText="1"/>
    </xf>
    <xf numFmtId="4" fontId="18" fillId="38" borderId="14" xfId="0" applyNumberFormat="1" applyFont="1" applyFill="1" applyBorder="1" applyAlignment="1">
      <alignment horizontal="center" vertical="top" wrapText="1"/>
    </xf>
    <xf numFmtId="2" fontId="0" fillId="0" borderId="59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58" xfId="0" applyNumberFormat="1" applyFont="1" applyFill="1" applyBorder="1" applyAlignment="1">
      <alignment horizontal="center" vertical="top" wrapText="1"/>
    </xf>
    <xf numFmtId="0" fontId="0" fillId="0" borderId="58" xfId="0" applyFont="1" applyBorder="1" applyAlignment="1">
      <alignment horizontal="center" vertical="top" wrapText="1"/>
    </xf>
    <xf numFmtId="49" fontId="0" fillId="0" borderId="45" xfId="0" applyNumberFormat="1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0" fontId="0" fillId="0" borderId="97" xfId="0" applyFill="1" applyBorder="1" applyAlignment="1">
      <alignment horizontal="center" vertical="top" wrapText="1"/>
    </xf>
    <xf numFmtId="17" fontId="0" fillId="0" borderId="44" xfId="0" applyNumberFormat="1" applyFont="1" applyFill="1" applyBorder="1" applyAlignment="1">
      <alignment horizontal="center" vertical="top" wrapText="1"/>
    </xf>
    <xf numFmtId="0" fontId="0" fillId="0" borderId="80" xfId="0" applyFill="1" applyBorder="1" applyAlignment="1">
      <alignment horizontal="center" vertical="top" wrapText="1"/>
    </xf>
    <xf numFmtId="0" fontId="0" fillId="0" borderId="91" xfId="0" applyFill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49" fontId="0" fillId="0" borderId="45" xfId="0" applyNumberFormat="1" applyFont="1" applyBorder="1" applyAlignment="1">
      <alignment horizontal="center" vertical="top" wrapText="1"/>
    </xf>
    <xf numFmtId="2" fontId="0" fillId="0" borderId="80" xfId="0" applyNumberFormat="1" applyFont="1" applyFill="1" applyBorder="1" applyAlignment="1">
      <alignment horizontal="center" vertical="top" wrapText="1"/>
    </xf>
    <xf numFmtId="0" fontId="0" fillId="0" borderId="81" xfId="0" applyFont="1" applyFill="1" applyBorder="1" applyAlignment="1">
      <alignment horizontal="center" vertical="top" wrapText="1"/>
    </xf>
    <xf numFmtId="49" fontId="0" fillId="0" borderId="58" xfId="0" applyNumberFormat="1" applyFont="1" applyFill="1" applyBorder="1" applyAlignment="1">
      <alignment horizontal="center" vertical="top" wrapText="1"/>
    </xf>
    <xf numFmtId="0" fontId="0" fillId="0" borderId="80" xfId="0" applyFont="1" applyFill="1" applyBorder="1" applyAlignment="1">
      <alignment horizontal="center" vertical="top" wrapText="1"/>
    </xf>
    <xf numFmtId="0" fontId="0" fillId="0" borderId="96" xfId="0" applyFont="1" applyFill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0" fontId="0" fillId="0" borderId="0" xfId="52" applyBorder="1" applyAlignment="1">
      <alignment horizontal="center"/>
      <protection/>
    </xf>
    <xf numFmtId="0" fontId="0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0" fillId="0" borderId="0" xfId="52" applyBorder="1" applyAlignment="1">
      <alignment horizontal="center" vertical="top" wrapText="1"/>
      <protection/>
    </xf>
    <xf numFmtId="0" fontId="0" fillId="0" borderId="99" xfId="52" applyFill="1" applyBorder="1" applyAlignment="1">
      <alignment horizontal="center" vertical="top" wrapText="1"/>
      <protection/>
    </xf>
    <xf numFmtId="2" fontId="0" fillId="0" borderId="99" xfId="52" applyNumberFormat="1" applyFont="1" applyFill="1" applyBorder="1" applyAlignment="1">
      <alignment horizontal="center" vertical="top" wrapText="1"/>
      <protection/>
    </xf>
    <xf numFmtId="4" fontId="18" fillId="38" borderId="19" xfId="52" applyNumberFormat="1" applyFont="1" applyFill="1" applyBorder="1" applyAlignment="1">
      <alignment horizontal="center" vertical="top" wrapText="1"/>
      <protection/>
    </xf>
    <xf numFmtId="4" fontId="0" fillId="0" borderId="19" xfId="52" applyNumberFormat="1" applyFont="1" applyFill="1" applyBorder="1" applyAlignment="1">
      <alignment horizontal="center" vertical="top" wrapText="1"/>
      <protection/>
    </xf>
    <xf numFmtId="0" fontId="0" fillId="0" borderId="19" xfId="52" applyFont="1" applyFill="1" applyBorder="1" applyAlignment="1">
      <alignment horizontal="center" vertical="top" wrapText="1"/>
      <protection/>
    </xf>
    <xf numFmtId="0" fontId="10" fillId="0" borderId="19" xfId="52" applyFont="1" applyFill="1" applyBorder="1" applyAlignment="1">
      <alignment horizontal="center" vertical="top" wrapText="1"/>
      <protection/>
    </xf>
    <xf numFmtId="0" fontId="10" fillId="0" borderId="26" xfId="52" applyFont="1" applyFill="1" applyBorder="1" applyAlignment="1">
      <alignment horizontal="center" vertical="top" wrapText="1"/>
      <protection/>
    </xf>
    <xf numFmtId="3" fontId="0" fillId="0" borderId="19" xfId="52" applyNumberFormat="1" applyFont="1" applyFill="1" applyBorder="1" applyAlignment="1">
      <alignment horizontal="center" vertical="top" wrapText="1"/>
      <protection/>
    </xf>
    <xf numFmtId="0" fontId="0" fillId="0" borderId="29" xfId="52" applyFont="1" applyFill="1" applyBorder="1" applyAlignment="1">
      <alignment horizontal="center" vertical="top" wrapText="1"/>
      <protection/>
    </xf>
    <xf numFmtId="2" fontId="18" fillId="38" borderId="26" xfId="52" applyNumberFormat="1" applyFont="1" applyFill="1" applyBorder="1" applyAlignment="1">
      <alignment horizontal="center" vertical="top" wrapText="1"/>
      <protection/>
    </xf>
    <xf numFmtId="2" fontId="0" fillId="0" borderId="66" xfId="52" applyNumberFormat="1" applyFill="1" applyBorder="1" applyAlignment="1">
      <alignment horizontal="center" vertical="top" wrapText="1"/>
      <protection/>
    </xf>
    <xf numFmtId="0" fontId="0" fillId="0" borderId="19" xfId="52" applyFill="1" applyBorder="1" applyAlignment="1">
      <alignment horizontal="center" vertical="top" wrapText="1"/>
      <protection/>
    </xf>
    <xf numFmtId="0" fontId="0" fillId="0" borderId="26" xfId="52" applyFont="1" applyFill="1" applyBorder="1" applyAlignment="1">
      <alignment horizontal="center" vertical="top" wrapText="1"/>
      <protection/>
    </xf>
    <xf numFmtId="0" fontId="0" fillId="0" borderId="66" xfId="52" applyFont="1" applyFill="1" applyBorder="1" applyAlignment="1">
      <alignment horizontal="center" vertical="top" wrapText="1"/>
      <protection/>
    </xf>
    <xf numFmtId="49" fontId="0" fillId="0" borderId="19" xfId="52" applyNumberFormat="1" applyFill="1" applyBorder="1" applyAlignment="1">
      <alignment horizontal="center" vertical="top" wrapText="1"/>
      <protection/>
    </xf>
    <xf numFmtId="49" fontId="2" fillId="0" borderId="66" xfId="52" applyNumberFormat="1" applyFont="1" applyFill="1" applyBorder="1" applyAlignment="1">
      <alignment horizontal="center" vertical="top" wrapText="1"/>
      <protection/>
    </xf>
    <xf numFmtId="0" fontId="0" fillId="0" borderId="19" xfId="52" applyBorder="1" applyAlignment="1">
      <alignment horizontal="center" vertical="top" wrapText="1"/>
      <protection/>
    </xf>
    <xf numFmtId="49" fontId="0" fillId="0" borderId="19" xfId="52" applyNumberFormat="1" applyBorder="1" applyAlignment="1">
      <alignment horizontal="center" vertical="top" wrapText="1"/>
      <protection/>
    </xf>
    <xf numFmtId="49" fontId="0" fillId="0" borderId="19" xfId="52" applyNumberFormat="1" applyFont="1" applyBorder="1" applyAlignment="1">
      <alignment horizontal="center" vertical="top" wrapText="1"/>
      <protection/>
    </xf>
    <xf numFmtId="0" fontId="7" fillId="0" borderId="44" xfId="52" applyFont="1" applyBorder="1" applyAlignment="1">
      <alignment horizontal="center" vertical="top" wrapText="1"/>
      <protection/>
    </xf>
    <xf numFmtId="0" fontId="0" fillId="0" borderId="59" xfId="52" applyFill="1" applyBorder="1" applyAlignment="1">
      <alignment horizontal="center" vertical="top" wrapText="1"/>
      <protection/>
    </xf>
    <xf numFmtId="2" fontId="0" fillId="0" borderId="59" xfId="52" applyNumberFormat="1" applyFont="1" applyFill="1" applyBorder="1" applyAlignment="1">
      <alignment horizontal="center" vertical="top" wrapText="1"/>
      <protection/>
    </xf>
    <xf numFmtId="4" fontId="18" fillId="38" borderId="14" xfId="52" applyNumberFormat="1" applyFont="1" applyFill="1" applyBorder="1" applyAlignment="1">
      <alignment horizontal="center" vertical="top" wrapText="1"/>
      <protection/>
    </xf>
    <xf numFmtId="4" fontId="0" fillId="0" borderId="58" xfId="52" applyNumberFormat="1" applyFont="1" applyFill="1" applyBorder="1" applyAlignment="1">
      <alignment horizontal="center" vertical="top" wrapText="1"/>
      <protection/>
    </xf>
    <xf numFmtId="0" fontId="0" fillId="0" borderId="58" xfId="52" applyFont="1" applyFill="1" applyBorder="1" applyAlignment="1">
      <alignment horizontal="center" vertical="top" wrapText="1"/>
      <protection/>
    </xf>
    <xf numFmtId="0" fontId="10" fillId="0" borderId="58" xfId="52" applyFont="1" applyFill="1" applyBorder="1" applyAlignment="1">
      <alignment horizontal="center" vertical="top" wrapText="1"/>
      <protection/>
    </xf>
    <xf numFmtId="0" fontId="10" fillId="0" borderId="95" xfId="52" applyFont="1" applyFill="1" applyBorder="1" applyAlignment="1">
      <alignment horizontal="center" vertical="top" wrapText="1"/>
      <protection/>
    </xf>
    <xf numFmtId="3" fontId="0" fillId="0" borderId="58" xfId="52" applyNumberFormat="1" applyFont="1" applyFill="1" applyBorder="1" applyAlignment="1">
      <alignment horizontal="center" vertical="top" wrapText="1"/>
      <protection/>
    </xf>
    <xf numFmtId="0" fontId="0" fillId="0" borderId="61" xfId="52" applyFont="1" applyFill="1" applyBorder="1" applyAlignment="1">
      <alignment horizontal="center" vertical="top" wrapText="1"/>
      <protection/>
    </xf>
    <xf numFmtId="2" fontId="18" fillId="38" borderId="13" xfId="52" applyNumberFormat="1" applyFont="1" applyFill="1" applyBorder="1" applyAlignment="1">
      <alignment horizontal="center" vertical="top" wrapText="1"/>
      <protection/>
    </xf>
    <xf numFmtId="2" fontId="0" fillId="0" borderId="97" xfId="52" applyNumberFormat="1" applyFill="1" applyBorder="1" applyAlignment="1">
      <alignment horizontal="center" vertical="top" wrapText="1"/>
      <protection/>
    </xf>
    <xf numFmtId="0" fontId="0" fillId="0" borderId="58" xfId="52" applyFill="1" applyBorder="1" applyAlignment="1">
      <alignment horizontal="center" vertical="top" wrapText="1"/>
      <protection/>
    </xf>
    <xf numFmtId="0" fontId="0" fillId="0" borderId="45" xfId="52" applyFill="1" applyBorder="1" applyAlignment="1">
      <alignment horizontal="center" vertical="top" wrapText="1"/>
      <protection/>
    </xf>
    <xf numFmtId="0" fontId="0" fillId="0" borderId="95" xfId="52" applyFont="1" applyFill="1" applyBorder="1" applyAlignment="1">
      <alignment horizontal="center" vertical="top" wrapText="1"/>
      <protection/>
    </xf>
    <xf numFmtId="0" fontId="0" fillId="0" borderId="97" xfId="52" applyFont="1" applyFill="1" applyBorder="1" applyAlignment="1">
      <alignment horizontal="center" vertical="top" wrapText="1"/>
      <protection/>
    </xf>
    <xf numFmtId="49" fontId="0" fillId="0" borderId="58" xfId="52" applyNumberFormat="1" applyFill="1" applyBorder="1" applyAlignment="1">
      <alignment horizontal="center" vertical="top" wrapText="1"/>
      <protection/>
    </xf>
    <xf numFmtId="49" fontId="2" fillId="0" borderId="80" xfId="52" applyNumberFormat="1" applyFont="1" applyFill="1" applyBorder="1" applyAlignment="1">
      <alignment horizontal="center" vertical="top" wrapText="1"/>
      <protection/>
    </xf>
    <xf numFmtId="0" fontId="0" fillId="0" borderId="58" xfId="52" applyBorder="1" applyAlignment="1">
      <alignment horizontal="center" vertical="top" wrapText="1"/>
      <protection/>
    </xf>
    <xf numFmtId="49" fontId="0" fillId="0" borderId="45" xfId="52" applyNumberFormat="1" applyBorder="1" applyAlignment="1">
      <alignment horizontal="center" vertical="top" wrapText="1"/>
      <protection/>
    </xf>
    <xf numFmtId="0" fontId="0" fillId="0" borderId="45" xfId="52" applyBorder="1" applyAlignment="1">
      <alignment horizontal="center" vertical="top" wrapText="1"/>
      <protection/>
    </xf>
    <xf numFmtId="49" fontId="0" fillId="0" borderId="45" xfId="52" applyNumberFormat="1" applyFont="1" applyBorder="1" applyAlignment="1">
      <alignment horizontal="center" vertical="top" wrapText="1"/>
      <protection/>
    </xf>
    <xf numFmtId="0" fontId="0" fillId="0" borderId="44" xfId="52" applyFont="1" applyFill="1" applyBorder="1" applyAlignment="1">
      <alignment horizontal="center" vertical="top" wrapText="1"/>
      <protection/>
    </xf>
    <xf numFmtId="2" fontId="0" fillId="0" borderId="80" xfId="52" applyNumberFormat="1" applyFill="1" applyBorder="1" applyAlignment="1">
      <alignment horizontal="center" vertical="top" wrapText="1"/>
      <protection/>
    </xf>
    <xf numFmtId="0" fontId="0" fillId="0" borderId="25" xfId="52" applyFill="1" applyBorder="1" applyAlignment="1">
      <alignment horizontal="center" vertical="top" wrapText="1"/>
      <protection/>
    </xf>
    <xf numFmtId="2" fontId="0" fillId="0" borderId="25" xfId="52" applyNumberFormat="1" applyFont="1" applyFill="1" applyBorder="1" applyAlignment="1">
      <alignment horizontal="center" vertical="top" wrapText="1"/>
      <protection/>
    </xf>
    <xf numFmtId="4" fontId="0" fillId="0" borderId="14" xfId="52" applyNumberFormat="1" applyFont="1" applyFill="1" applyBorder="1" applyAlignment="1">
      <alignment horizontal="center" vertical="top" wrapText="1"/>
      <protection/>
    </xf>
    <xf numFmtId="0" fontId="0" fillId="0" borderId="14" xfId="52" applyFont="1" applyFill="1" applyBorder="1" applyAlignment="1">
      <alignment horizontal="center" vertical="top" wrapText="1"/>
      <protection/>
    </xf>
    <xf numFmtId="0" fontId="10" fillId="0" borderId="14" xfId="52" applyFont="1" applyFill="1" applyBorder="1" applyAlignment="1">
      <alignment horizontal="center" vertical="top" wrapText="1"/>
      <protection/>
    </xf>
    <xf numFmtId="0" fontId="10" fillId="0" borderId="13" xfId="52" applyFont="1" applyFill="1" applyBorder="1" applyAlignment="1">
      <alignment horizontal="center" vertical="top" wrapText="1"/>
      <protection/>
    </xf>
    <xf numFmtId="3" fontId="0" fillId="0" borderId="14" xfId="52" applyNumberFormat="1" applyFont="1" applyFill="1" applyBorder="1" applyAlignment="1">
      <alignment horizontal="center" vertical="top" wrapText="1"/>
      <protection/>
    </xf>
    <xf numFmtId="0" fontId="0" fillId="0" borderId="91" xfId="52" applyFont="1" applyFill="1" applyBorder="1" applyAlignment="1">
      <alignment horizontal="center" vertical="top" wrapText="1"/>
      <protection/>
    </xf>
    <xf numFmtId="0" fontId="0" fillId="0" borderId="14" xfId="52" applyFill="1" applyBorder="1" applyAlignment="1">
      <alignment horizontal="center" vertical="top" wrapText="1"/>
      <protection/>
    </xf>
    <xf numFmtId="0" fontId="0" fillId="0" borderId="96" xfId="52" applyFont="1" applyFill="1" applyBorder="1" applyAlignment="1">
      <alignment horizontal="center" vertical="top" wrapText="1"/>
      <protection/>
    </xf>
    <xf numFmtId="49" fontId="0" fillId="0" borderId="14" xfId="52" applyNumberFormat="1" applyFill="1" applyBorder="1" applyAlignment="1">
      <alignment horizontal="center" vertical="top" wrapText="1"/>
      <protection/>
    </xf>
    <xf numFmtId="0" fontId="0" fillId="0" borderId="13" xfId="52" applyFont="1" applyFill="1" applyBorder="1" applyAlignment="1">
      <alignment horizontal="center" vertical="top" wrapText="1"/>
      <protection/>
    </xf>
    <xf numFmtId="0" fontId="0" fillId="0" borderId="14" xfId="52" applyBorder="1" applyAlignment="1">
      <alignment horizontal="center" vertical="top" wrapText="1"/>
      <protection/>
    </xf>
    <xf numFmtId="0" fontId="0" fillId="0" borderId="81" xfId="52" applyFill="1" applyBorder="1" applyAlignment="1">
      <alignment horizontal="center" vertical="top" wrapText="1"/>
      <protection/>
    </xf>
    <xf numFmtId="2" fontId="0" fillId="0" borderId="81" xfId="52" applyNumberFormat="1" applyFont="1" applyFill="1" applyBorder="1" applyAlignment="1">
      <alignment horizontal="center" vertical="top" wrapText="1"/>
      <protection/>
    </xf>
    <xf numFmtId="0" fontId="0" fillId="0" borderId="45" xfId="52" applyFont="1" applyFill="1" applyBorder="1" applyAlignment="1">
      <alignment horizontal="center" vertical="top" wrapText="1"/>
      <protection/>
    </xf>
    <xf numFmtId="0" fontId="10" fillId="0" borderId="45" xfId="52" applyFont="1" applyFill="1" applyBorder="1" applyAlignment="1">
      <alignment horizontal="center" vertical="top" wrapText="1"/>
      <protection/>
    </xf>
    <xf numFmtId="0" fontId="10" fillId="0" borderId="44" xfId="52" applyFont="1" applyFill="1" applyBorder="1" applyAlignment="1">
      <alignment horizontal="center" vertical="top" wrapText="1"/>
      <protection/>
    </xf>
    <xf numFmtId="3" fontId="0" fillId="0" borderId="45" xfId="52" applyNumberFormat="1" applyFont="1" applyFill="1" applyBorder="1" applyAlignment="1">
      <alignment horizontal="center" vertical="top" wrapText="1"/>
      <protection/>
    </xf>
    <xf numFmtId="0" fontId="0" fillId="0" borderId="80" xfId="52" applyFont="1" applyFill="1" applyBorder="1" applyAlignment="1">
      <alignment horizontal="center" vertical="top" wrapText="1"/>
      <protection/>
    </xf>
    <xf numFmtId="49" fontId="0" fillId="0" borderId="45" xfId="52" applyNumberFormat="1" applyFill="1" applyBorder="1" applyAlignment="1">
      <alignment horizontal="center" vertical="top" wrapText="1"/>
      <protection/>
    </xf>
    <xf numFmtId="0" fontId="0" fillId="34" borderId="84" xfId="52" applyFill="1" applyBorder="1" applyAlignment="1">
      <alignment horizontal="center" vertical="center" wrapText="1"/>
      <protection/>
    </xf>
    <xf numFmtId="0" fontId="2" fillId="34" borderId="84" xfId="52" applyFont="1" applyFill="1" applyBorder="1" applyAlignment="1">
      <alignment horizontal="center" vertical="center" wrapText="1"/>
      <protection/>
    </xf>
    <xf numFmtId="0" fontId="2" fillId="34" borderId="83" xfId="52" applyFont="1" applyFill="1" applyBorder="1" applyAlignment="1">
      <alignment horizontal="center" vertical="center" wrapText="1"/>
      <protection/>
    </xf>
    <xf numFmtId="0" fontId="2" fillId="34" borderId="82" xfId="52" applyFont="1" applyFill="1" applyBorder="1" applyAlignment="1">
      <alignment horizontal="center" vertical="center" wrapText="1"/>
      <protection/>
    </xf>
    <xf numFmtId="0" fontId="0" fillId="34" borderId="83" xfId="52" applyFill="1" applyBorder="1" applyAlignment="1">
      <alignment horizontal="center" vertical="center" wrapText="1"/>
      <protection/>
    </xf>
    <xf numFmtId="0" fontId="0" fillId="34" borderId="83" xfId="52" applyFill="1" applyBorder="1" applyAlignment="1">
      <alignment horizontal="center" vertical="center"/>
      <protection/>
    </xf>
    <xf numFmtId="0" fontId="2" fillId="34" borderId="83" xfId="52" applyFont="1" applyFill="1" applyBorder="1" applyAlignment="1">
      <alignment horizontal="center" vertical="center"/>
      <protection/>
    </xf>
    <xf numFmtId="0" fontId="2" fillId="34" borderId="82" xfId="52" applyFont="1" applyFill="1" applyBorder="1" applyAlignment="1">
      <alignment horizontal="center" vertical="center"/>
      <protection/>
    </xf>
    <xf numFmtId="0" fontId="0" fillId="34" borderId="84" xfId="52" applyFont="1" applyFill="1" applyBorder="1" applyAlignment="1">
      <alignment horizontal="center" vertical="center" wrapText="1"/>
      <protection/>
    </xf>
    <xf numFmtId="0" fontId="0" fillId="34" borderId="83" xfId="52" applyFont="1" applyFill="1" applyBorder="1" applyAlignment="1">
      <alignment horizontal="center"/>
      <protection/>
    </xf>
    <xf numFmtId="0" fontId="0" fillId="34" borderId="82" xfId="52" applyFont="1" applyFill="1" applyBorder="1" applyAlignment="1">
      <alignment horizontal="center"/>
      <protection/>
    </xf>
    <xf numFmtId="0" fontId="2" fillId="34" borderId="84" xfId="52" applyFont="1" applyFill="1" applyBorder="1" applyAlignment="1">
      <alignment horizontal="center" vertical="center"/>
      <protection/>
    </xf>
    <xf numFmtId="0" fontId="0" fillId="34" borderId="83" xfId="52" applyFont="1" applyFill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/>
      <protection/>
    </xf>
    <xf numFmtId="0" fontId="0" fillId="0" borderId="94" xfId="52" applyFont="1" applyBorder="1" applyAlignment="1">
      <alignment horizontal="center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0" fontId="0" fillId="0" borderId="74" xfId="52" applyFont="1" applyBorder="1" applyAlignment="1">
      <alignment vertical="center"/>
      <protection/>
    </xf>
    <xf numFmtId="0" fontId="2" fillId="0" borderId="73" xfId="52" applyFont="1" applyBorder="1" applyAlignment="1">
      <alignment horizontal="center" vertical="center"/>
      <protection/>
    </xf>
    <xf numFmtId="0" fontId="0" fillId="0" borderId="73" xfId="52" applyFont="1" applyBorder="1" applyAlignment="1">
      <alignment horizontal="center"/>
      <protection/>
    </xf>
    <xf numFmtId="0" fontId="0" fillId="0" borderId="0" xfId="52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left" vertical="center"/>
      <protection/>
    </xf>
    <xf numFmtId="0" fontId="12" fillId="0" borderId="0" xfId="52" applyFont="1" applyBorder="1" applyAlignment="1">
      <alignment horizontal="left" vertical="center"/>
      <protection/>
    </xf>
    <xf numFmtId="0" fontId="0" fillId="0" borderId="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4" fontId="0" fillId="0" borderId="0" xfId="52" applyNumberFormat="1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center"/>
      <protection/>
    </xf>
    <xf numFmtId="0" fontId="1" fillId="0" borderId="0" xfId="52" applyFont="1" applyFill="1" applyBorder="1" applyAlignment="1">
      <alignment horizontal="right"/>
      <protection/>
    </xf>
    <xf numFmtId="0" fontId="1" fillId="0" borderId="0" xfId="52" applyFont="1" applyFill="1" applyBorder="1" applyAlignment="1">
      <alignment horizontal="center"/>
      <protection/>
    </xf>
    <xf numFmtId="0" fontId="1" fillId="0" borderId="0" xfId="52" applyFont="1" applyFill="1" applyBorder="1" applyAlignment="1">
      <alignment horizontal="left"/>
      <protection/>
    </xf>
    <xf numFmtId="0" fontId="0" fillId="0" borderId="0" xfId="52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center" wrapText="1"/>
      <protection/>
    </xf>
    <xf numFmtId="4" fontId="9" fillId="33" borderId="85" xfId="52" applyNumberFormat="1" applyFont="1" applyFill="1" applyBorder="1" applyAlignment="1">
      <alignment vertical="center"/>
      <protection/>
    </xf>
    <xf numFmtId="4" fontId="9" fillId="33" borderId="86" xfId="52" applyNumberFormat="1" applyFont="1" applyFill="1" applyBorder="1" applyAlignment="1">
      <alignment vertical="center"/>
      <protection/>
    </xf>
    <xf numFmtId="4" fontId="9" fillId="33" borderId="87" xfId="52" applyNumberFormat="1" applyFont="1" applyFill="1" applyBorder="1" applyAlignment="1">
      <alignment horizontal="center" vertical="center"/>
      <protection/>
    </xf>
    <xf numFmtId="0" fontId="9" fillId="35" borderId="86" xfId="52" applyFont="1" applyFill="1" applyBorder="1" applyAlignment="1">
      <alignment vertical="center"/>
      <protection/>
    </xf>
    <xf numFmtId="0" fontId="9" fillId="35" borderId="87" xfId="52" applyFont="1" applyFill="1" applyBorder="1" applyAlignment="1">
      <alignment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0" fillId="0" borderId="10" xfId="52" applyBorder="1">
      <alignment/>
      <protection/>
    </xf>
    <xf numFmtId="0" fontId="10" fillId="0" borderId="10" xfId="52" applyFont="1" applyBorder="1">
      <alignment/>
      <protection/>
    </xf>
    <xf numFmtId="4" fontId="9" fillId="33" borderId="86" xfId="52" applyNumberFormat="1" applyFont="1" applyFill="1" applyBorder="1" applyAlignment="1">
      <alignment horizontal="center" vertical="center"/>
      <protection/>
    </xf>
    <xf numFmtId="0" fontId="8" fillId="34" borderId="85" xfId="52" applyFont="1" applyFill="1" applyBorder="1" applyAlignment="1">
      <alignment vertical="center"/>
      <protection/>
    </xf>
    <xf numFmtId="0" fontId="15" fillId="34" borderId="86" xfId="52" applyFont="1" applyFill="1" applyBorder="1" applyAlignment="1">
      <alignment vertical="center"/>
      <protection/>
    </xf>
    <xf numFmtId="0" fontId="15" fillId="34" borderId="87" xfId="52" applyFont="1" applyFill="1" applyBorder="1" applyAlignment="1">
      <alignment vertical="center"/>
      <protection/>
    </xf>
    <xf numFmtId="0" fontId="0" fillId="0" borderId="0" xfId="52">
      <alignment/>
      <protection/>
    </xf>
    <xf numFmtId="4" fontId="0" fillId="37" borderId="90" xfId="52" applyNumberFormat="1" applyFont="1" applyFill="1" applyBorder="1" applyAlignment="1">
      <alignment horizontal="center"/>
      <protection/>
    </xf>
    <xf numFmtId="0" fontId="11" fillId="37" borderId="79" xfId="52" applyFont="1" applyFill="1" applyBorder="1" applyAlignment="1">
      <alignment horizontal="center"/>
      <protection/>
    </xf>
    <xf numFmtId="0" fontId="1" fillId="37" borderId="79" xfId="52" applyFont="1" applyFill="1" applyBorder="1" applyAlignment="1">
      <alignment horizontal="right"/>
      <protection/>
    </xf>
    <xf numFmtId="0" fontId="1" fillId="37" borderId="79" xfId="52" applyFont="1" applyFill="1" applyBorder="1" applyAlignment="1">
      <alignment horizontal="center"/>
      <protection/>
    </xf>
    <xf numFmtId="0" fontId="1" fillId="37" borderId="78" xfId="52" applyFont="1" applyFill="1" applyBorder="1" applyAlignment="1">
      <alignment horizontal="left"/>
      <protection/>
    </xf>
    <xf numFmtId="3" fontId="0" fillId="0" borderId="0" xfId="52" applyNumberFormat="1" applyFont="1" applyFill="1" applyBorder="1" applyAlignment="1">
      <alignment horizontal="center"/>
      <protection/>
    </xf>
    <xf numFmtId="4" fontId="0" fillId="37" borderId="89" xfId="52" applyNumberFormat="1" applyFont="1" applyFill="1" applyBorder="1" applyAlignment="1">
      <alignment horizontal="center"/>
      <protection/>
    </xf>
    <xf numFmtId="0" fontId="11" fillId="37" borderId="0" xfId="52" applyFont="1" applyFill="1" applyBorder="1" applyAlignment="1">
      <alignment horizontal="center"/>
      <protection/>
    </xf>
    <xf numFmtId="0" fontId="1" fillId="37" borderId="0" xfId="52" applyFont="1" applyFill="1" applyBorder="1" applyAlignment="1">
      <alignment horizontal="right"/>
      <protection/>
    </xf>
    <xf numFmtId="0" fontId="1" fillId="37" borderId="0" xfId="52" applyFont="1" applyFill="1" applyBorder="1" applyAlignment="1">
      <alignment horizontal="center"/>
      <protection/>
    </xf>
    <xf numFmtId="0" fontId="1" fillId="37" borderId="77" xfId="52" applyFont="1" applyFill="1" applyBorder="1" applyAlignment="1">
      <alignment horizontal="left"/>
      <protection/>
    </xf>
    <xf numFmtId="3" fontId="0" fillId="37" borderId="89" xfId="52" applyNumberFormat="1" applyFont="1" applyFill="1" applyBorder="1" applyAlignment="1">
      <alignment horizontal="center"/>
      <protection/>
    </xf>
    <xf numFmtId="3" fontId="16" fillId="37" borderId="89" xfId="52" applyNumberFormat="1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right"/>
      <protection/>
    </xf>
    <xf numFmtId="0" fontId="16" fillId="37" borderId="88" xfId="52" applyFont="1" applyFill="1" applyBorder="1" applyAlignment="1">
      <alignment horizontal="center"/>
      <protection/>
    </xf>
    <xf numFmtId="0" fontId="11" fillId="37" borderId="76" xfId="52" applyFont="1" applyFill="1" applyBorder="1" applyAlignment="1">
      <alignment horizontal="center"/>
      <protection/>
    </xf>
    <xf numFmtId="0" fontId="11" fillId="37" borderId="76" xfId="52" applyFont="1" applyFill="1" applyBorder="1" applyAlignment="1">
      <alignment horizontal="right"/>
      <protection/>
    </xf>
    <xf numFmtId="0" fontId="17" fillId="37" borderId="76" xfId="52" applyFont="1" applyFill="1" applyBorder="1" applyAlignment="1">
      <alignment horizontal="left"/>
      <protection/>
    </xf>
    <xf numFmtId="0" fontId="1" fillId="37" borderId="76" xfId="52" applyFont="1" applyFill="1" applyBorder="1" applyAlignment="1">
      <alignment horizontal="center"/>
      <protection/>
    </xf>
    <xf numFmtId="0" fontId="1" fillId="37" borderId="75" xfId="52" applyFont="1" applyFill="1" applyBorder="1" applyAlignment="1">
      <alignment horizontal="left"/>
      <protection/>
    </xf>
    <xf numFmtId="0" fontId="0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1" fillId="33" borderId="0" xfId="52" applyFont="1" applyFill="1" applyBorder="1" applyAlignment="1">
      <alignment horizontal="center"/>
      <protection/>
    </xf>
    <xf numFmtId="0" fontId="0" fillId="33" borderId="0" xfId="52" applyFont="1" applyFill="1" applyBorder="1" applyAlignment="1">
      <alignment horizontal="center" wrapText="1"/>
      <protection/>
    </xf>
    <xf numFmtId="0" fontId="1" fillId="33" borderId="0" xfId="52" applyFont="1" applyFill="1" applyBorder="1" applyAlignment="1">
      <alignment horizontal="left"/>
      <protection/>
    </xf>
    <xf numFmtId="0" fontId="0" fillId="36" borderId="0" xfId="52" applyFont="1" applyFill="1" applyBorder="1" applyAlignment="1">
      <alignment horizontal="center"/>
      <protection/>
    </xf>
    <xf numFmtId="0" fontId="4" fillId="36" borderId="0" xfId="52" applyFont="1" applyFill="1" applyBorder="1" applyAlignment="1">
      <alignment horizontal="center"/>
      <protection/>
    </xf>
    <xf numFmtId="0" fontId="0" fillId="36" borderId="0" xfId="52" applyFill="1" applyBorder="1" applyAlignment="1">
      <alignment horizontal="center"/>
      <protection/>
    </xf>
    <xf numFmtId="0" fontId="1" fillId="36" borderId="0" xfId="52" applyFont="1" applyFill="1" applyBorder="1" applyAlignment="1">
      <alignment horizontal="center"/>
      <protection/>
    </xf>
    <xf numFmtId="0" fontId="1" fillId="36" borderId="0" xfId="52" applyFont="1" applyFill="1" applyBorder="1" applyAlignment="1">
      <alignment horizontal="left"/>
      <protection/>
    </xf>
    <xf numFmtId="0" fontId="7" fillId="0" borderId="26" xfId="52" applyFont="1" applyBorder="1" applyAlignment="1">
      <alignment horizontal="center" vertical="top" wrapText="1"/>
      <protection/>
    </xf>
    <xf numFmtId="0" fontId="0" fillId="0" borderId="14" xfId="0" applyFont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0" fontId="0" fillId="0" borderId="5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49" fontId="0" fillId="0" borderId="45" xfId="0" applyNumberFormat="1" applyFont="1" applyFill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0" fontId="0" fillId="0" borderId="102" xfId="0" applyFont="1" applyBorder="1" applyAlignment="1">
      <alignment horizontal="center" vertical="top" wrapText="1"/>
    </xf>
    <xf numFmtId="0" fontId="0" fillId="0" borderId="102" xfId="0" applyFont="1" applyFill="1" applyBorder="1" applyAlignment="1">
      <alignment horizontal="center" vertical="top" wrapText="1"/>
    </xf>
    <xf numFmtId="49" fontId="0" fillId="0" borderId="102" xfId="0" applyNumberFormat="1" applyFont="1" applyFill="1" applyBorder="1" applyAlignment="1">
      <alignment horizontal="center" vertical="top" wrapText="1"/>
    </xf>
    <xf numFmtId="0" fontId="10" fillId="0" borderId="44" xfId="0" applyFont="1" applyFill="1" applyBorder="1" applyAlignment="1">
      <alignment horizontal="center" vertical="top" wrapText="1"/>
    </xf>
    <xf numFmtId="0" fontId="0" fillId="0" borderId="96" xfId="0" applyBorder="1" applyAlignment="1">
      <alignment horizontal="center"/>
    </xf>
    <xf numFmtId="0" fontId="0" fillId="0" borderId="45" xfId="0" applyNumberFormat="1" applyBorder="1" applyAlignment="1">
      <alignment horizontal="center" vertical="top" wrapText="1"/>
    </xf>
    <xf numFmtId="0" fontId="0" fillId="0" borderId="19" xfId="0" applyNumberFormat="1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80" xfId="0" applyFont="1" applyFill="1" applyBorder="1" applyAlignment="1">
      <alignment horizontal="center" vertical="top" wrapText="1"/>
    </xf>
    <xf numFmtId="0" fontId="0" fillId="0" borderId="95" xfId="0" applyFont="1" applyFill="1" applyBorder="1" applyAlignment="1">
      <alignment horizontal="center" vertical="top" wrapText="1"/>
    </xf>
    <xf numFmtId="0" fontId="0" fillId="0" borderId="58" xfId="0" applyFont="1" applyFill="1" applyBorder="1" applyAlignment="1">
      <alignment horizontal="center" vertical="top" wrapText="1"/>
    </xf>
    <xf numFmtId="0" fontId="0" fillId="0" borderId="97" xfId="0" applyFont="1" applyFill="1" applyBorder="1" applyAlignment="1">
      <alignment horizontal="center" vertical="top" wrapText="1"/>
    </xf>
    <xf numFmtId="0" fontId="0" fillId="0" borderId="96" xfId="0" applyFill="1" applyBorder="1" applyAlignment="1">
      <alignment horizontal="center" vertical="top" wrapText="1"/>
    </xf>
    <xf numFmtId="0" fontId="0" fillId="0" borderId="66" xfId="0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 wrapText="1"/>
    </xf>
    <xf numFmtId="2" fontId="0" fillId="0" borderId="59" xfId="0" applyNumberFormat="1" applyFill="1" applyBorder="1" applyAlignment="1">
      <alignment horizontal="center" vertical="top" wrapText="1"/>
    </xf>
    <xf numFmtId="3" fontId="0" fillId="0" borderId="58" xfId="0" applyNumberFormat="1" applyFill="1" applyBorder="1" applyAlignment="1">
      <alignment horizontal="center" vertical="top" wrapText="1"/>
    </xf>
    <xf numFmtId="0" fontId="0" fillId="0" borderId="107" xfId="0" applyBorder="1" applyAlignment="1">
      <alignment horizontal="center" vertical="top" wrapText="1"/>
    </xf>
    <xf numFmtId="4" fontId="18" fillId="38" borderId="45" xfId="0" applyNumberFormat="1" applyFont="1" applyFill="1" applyBorder="1" applyAlignment="1">
      <alignment horizontal="center" vertical="top" wrapText="1"/>
    </xf>
    <xf numFmtId="4" fontId="0" fillId="0" borderId="45" xfId="0" applyNumberFormat="1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2" fontId="18" fillId="38" borderId="44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61" xfId="0" applyFont="1" applyFill="1" applyBorder="1" applyAlignment="1">
      <alignment horizontal="center" vertical="top" wrapText="1"/>
    </xf>
    <xf numFmtId="49" fontId="0" fillId="40" borderId="45" xfId="0" applyNumberFormat="1" applyFill="1" applyBorder="1" applyAlignment="1">
      <alignment horizontal="center" vertical="top" wrapText="1"/>
    </xf>
    <xf numFmtId="0" fontId="0" fillId="40" borderId="58" xfId="0" applyFont="1" applyFill="1" applyBorder="1" applyAlignment="1">
      <alignment horizontal="center" vertical="top" wrapText="1"/>
    </xf>
    <xf numFmtId="49" fontId="2" fillId="40" borderId="80" xfId="0" applyNumberFormat="1" applyFont="1" applyFill="1" applyBorder="1" applyAlignment="1">
      <alignment horizontal="center" vertical="top" wrapText="1"/>
    </xf>
    <xf numFmtId="0" fontId="0" fillId="40" borderId="44" xfId="0" applyFont="1" applyFill="1" applyBorder="1" applyAlignment="1">
      <alignment horizontal="center" vertical="top" wrapText="1"/>
    </xf>
    <xf numFmtId="0" fontId="0" fillId="40" borderId="45" xfId="0" applyFont="1" applyFill="1" applyBorder="1" applyAlignment="1">
      <alignment horizontal="center" vertical="top" wrapText="1"/>
    </xf>
    <xf numFmtId="49" fontId="0" fillId="40" borderId="45" xfId="0" applyNumberFormat="1" applyFont="1" applyFill="1" applyBorder="1" applyAlignment="1">
      <alignment horizontal="center" vertical="top" wrapText="1"/>
    </xf>
    <xf numFmtId="2" fontId="0" fillId="0" borderId="59" xfId="0" applyNumberFormat="1" applyFont="1" applyFill="1" applyBorder="1" applyAlignment="1">
      <alignment horizontal="center" vertical="top" wrapText="1"/>
    </xf>
    <xf numFmtId="4" fontId="0" fillId="0" borderId="58" xfId="0" applyNumberFormat="1" applyFont="1" applyFill="1" applyBorder="1" applyAlignment="1">
      <alignment horizontal="center" vertical="top" wrapText="1"/>
    </xf>
    <xf numFmtId="3" fontId="0" fillId="0" borderId="58" xfId="0" applyNumberFormat="1" applyFont="1" applyFill="1" applyBorder="1" applyAlignment="1">
      <alignment horizontal="center" vertical="top" wrapText="1"/>
    </xf>
    <xf numFmtId="0" fontId="0" fillId="0" borderId="91" xfId="0" applyFont="1" applyFill="1" applyBorder="1" applyAlignment="1">
      <alignment horizontal="center" vertical="top" wrapText="1"/>
    </xf>
    <xf numFmtId="0" fontId="0" fillId="40" borderId="58" xfId="0" applyFill="1" applyBorder="1" applyAlignment="1">
      <alignment horizontal="center" vertical="top" wrapText="1"/>
    </xf>
    <xf numFmtId="0" fontId="0" fillId="40" borderId="95" xfId="0" applyFont="1" applyFill="1" applyBorder="1" applyAlignment="1">
      <alignment horizontal="center" vertical="top" wrapText="1"/>
    </xf>
    <xf numFmtId="49" fontId="0" fillId="40" borderId="58" xfId="0" applyNumberFormat="1" applyFill="1" applyBorder="1" applyAlignment="1">
      <alignment horizontal="center" vertical="top" wrapText="1"/>
    </xf>
    <xf numFmtId="0" fontId="0" fillId="40" borderId="45" xfId="0" applyFill="1" applyBorder="1" applyAlignment="1">
      <alignment horizontal="center" vertical="top" wrapText="1"/>
    </xf>
    <xf numFmtId="0" fontId="0" fillId="40" borderId="44" xfId="0" applyFont="1" applyFill="1" applyBorder="1" applyAlignment="1">
      <alignment horizontal="center" vertical="top" wrapText="1"/>
    </xf>
    <xf numFmtId="0" fontId="0" fillId="40" borderId="80" xfId="0" applyFont="1" applyFill="1" applyBorder="1" applyAlignment="1">
      <alignment horizontal="center" vertical="top" wrapText="1"/>
    </xf>
    <xf numFmtId="0" fontId="0" fillId="40" borderId="95" xfId="0" applyFont="1" applyFill="1" applyBorder="1" applyAlignment="1">
      <alignment horizontal="center" vertical="top" wrapText="1"/>
    </xf>
    <xf numFmtId="49" fontId="0" fillId="40" borderId="58" xfId="0" applyNumberFormat="1" applyFont="1" applyFill="1" applyBorder="1" applyAlignment="1">
      <alignment horizontal="center" vertical="top" wrapText="1"/>
    </xf>
    <xf numFmtId="0" fontId="0" fillId="40" borderId="97" xfId="0" applyFont="1" applyFill="1" applyBorder="1" applyAlignment="1">
      <alignment horizontal="center" vertical="top" wrapText="1"/>
    </xf>
    <xf numFmtId="0" fontId="0" fillId="40" borderId="45" xfId="0" applyFont="1" applyFill="1" applyBorder="1" applyAlignment="1">
      <alignment horizontal="center" vertical="top" wrapText="1"/>
    </xf>
    <xf numFmtId="49" fontId="0" fillId="40" borderId="45" xfId="0" applyNumberFormat="1" applyFont="1" applyFill="1" applyBorder="1" applyAlignment="1">
      <alignment horizontal="center" vertical="top" wrapText="1"/>
    </xf>
    <xf numFmtId="0" fontId="0" fillId="40" borderId="14" xfId="0" applyFont="1" applyFill="1" applyBorder="1" applyAlignment="1">
      <alignment horizontal="center" vertical="top" wrapText="1"/>
    </xf>
    <xf numFmtId="0" fontId="0" fillId="40" borderId="13" xfId="0" applyFont="1" applyFill="1" applyBorder="1" applyAlignment="1">
      <alignment horizontal="center" vertical="top" wrapText="1"/>
    </xf>
    <xf numFmtId="0" fontId="0" fillId="40" borderId="14" xfId="0" applyFont="1" applyFill="1" applyBorder="1" applyAlignment="1">
      <alignment horizontal="center" vertical="top" wrapText="1"/>
    </xf>
    <xf numFmtId="49" fontId="0" fillId="40" borderId="14" xfId="0" applyNumberFormat="1" applyFont="1" applyFill="1" applyBorder="1" applyAlignment="1">
      <alignment horizontal="center" vertical="top" wrapText="1"/>
    </xf>
    <xf numFmtId="0" fontId="0" fillId="40" borderId="96" xfId="0" applyFont="1" applyFill="1" applyBorder="1" applyAlignment="1">
      <alignment horizontal="center" vertical="top" wrapText="1"/>
    </xf>
    <xf numFmtId="0" fontId="0" fillId="40" borderId="95" xfId="0" applyFont="1" applyFill="1" applyBorder="1" applyAlignment="1">
      <alignment horizontal="center" vertical="top" wrapText="1"/>
    </xf>
    <xf numFmtId="0" fontId="0" fillId="40" borderId="97" xfId="0" applyFont="1" applyFill="1" applyBorder="1" applyAlignment="1">
      <alignment horizontal="center" vertical="top" wrapText="1"/>
    </xf>
    <xf numFmtId="0" fontId="0" fillId="40" borderId="44" xfId="0" applyFont="1" applyFill="1" applyBorder="1" applyAlignment="1">
      <alignment horizontal="center" vertical="top" wrapText="1"/>
    </xf>
    <xf numFmtId="0" fontId="0" fillId="40" borderId="14" xfId="0" applyFont="1" applyFill="1" applyBorder="1" applyAlignment="1">
      <alignment horizontal="center" vertical="top" wrapText="1"/>
    </xf>
    <xf numFmtId="49" fontId="0" fillId="40" borderId="14" xfId="0" applyNumberFormat="1" applyFont="1" applyFill="1" applyBorder="1" applyAlignment="1">
      <alignment horizontal="center" vertical="top" wrapText="1"/>
    </xf>
    <xf numFmtId="0" fontId="0" fillId="40" borderId="96" xfId="0" applyFont="1" applyFill="1" applyBorder="1" applyAlignment="1">
      <alignment horizontal="center" vertical="top" wrapText="1"/>
    </xf>
    <xf numFmtId="0" fontId="0" fillId="40" borderId="97" xfId="0" applyFont="1" applyFill="1" applyBorder="1" applyAlignment="1">
      <alignment horizontal="center" vertical="top" wrapText="1"/>
    </xf>
    <xf numFmtId="49" fontId="2" fillId="40" borderId="97" xfId="0" applyNumberFormat="1" applyFont="1" applyFill="1" applyBorder="1" applyAlignment="1">
      <alignment horizontal="center" vertical="top" wrapText="1"/>
    </xf>
    <xf numFmtId="49" fontId="0" fillId="41" borderId="45" xfId="0" applyNumberFormat="1" applyFill="1" applyBorder="1" applyAlignment="1">
      <alignment horizontal="center" vertical="top" wrapText="1"/>
    </xf>
    <xf numFmtId="0" fontId="0" fillId="41" borderId="58" xfId="0" applyFont="1" applyFill="1" applyBorder="1" applyAlignment="1">
      <alignment horizontal="center" vertical="top" wrapText="1"/>
    </xf>
    <xf numFmtId="49" fontId="2" fillId="41" borderId="80" xfId="0" applyNumberFormat="1" applyFont="1" applyFill="1" applyBorder="1" applyAlignment="1">
      <alignment horizontal="center" vertical="top" wrapText="1"/>
    </xf>
    <xf numFmtId="0" fontId="0" fillId="41" borderId="44" xfId="0" applyFont="1" applyFill="1" applyBorder="1" applyAlignment="1">
      <alignment horizontal="center" vertical="top" wrapText="1"/>
    </xf>
    <xf numFmtId="0" fontId="0" fillId="41" borderId="45" xfId="0" applyFont="1" applyFill="1" applyBorder="1" applyAlignment="1">
      <alignment horizontal="center" vertical="top" wrapText="1"/>
    </xf>
    <xf numFmtId="49" fontId="0" fillId="41" borderId="45" xfId="0" applyNumberFormat="1" applyFont="1" applyFill="1" applyBorder="1" applyAlignment="1">
      <alignment horizontal="center" vertical="top" wrapText="1"/>
    </xf>
    <xf numFmtId="0" fontId="0" fillId="41" borderId="97" xfId="0" applyFont="1" applyFill="1" applyBorder="1" applyAlignment="1">
      <alignment horizontal="center" vertical="top" wrapText="1"/>
    </xf>
    <xf numFmtId="0" fontId="0" fillId="41" borderId="58" xfId="0" applyFill="1" applyBorder="1" applyAlignment="1">
      <alignment horizontal="center" vertical="top" wrapText="1"/>
    </xf>
    <xf numFmtId="0" fontId="0" fillId="41" borderId="45" xfId="0" applyFill="1" applyBorder="1" applyAlignment="1">
      <alignment horizontal="center" vertical="top" wrapText="1"/>
    </xf>
    <xf numFmtId="0" fontId="0" fillId="41" borderId="95" xfId="0" applyFont="1" applyFill="1" applyBorder="1" applyAlignment="1">
      <alignment horizontal="center" vertical="top" wrapText="1"/>
    </xf>
    <xf numFmtId="0" fontId="0" fillId="41" borderId="44" xfId="0" applyFont="1" applyFill="1" applyBorder="1" applyAlignment="1">
      <alignment horizontal="center" vertical="top" wrapText="1"/>
    </xf>
    <xf numFmtId="0" fontId="0" fillId="41" borderId="45" xfId="0" applyFont="1" applyFill="1" applyBorder="1" applyAlignment="1">
      <alignment horizontal="center" vertical="top" wrapText="1"/>
    </xf>
    <xf numFmtId="49" fontId="0" fillId="41" borderId="45" xfId="0" applyNumberFormat="1" applyFont="1" applyFill="1" applyBorder="1" applyAlignment="1">
      <alignment horizontal="center" vertical="top" wrapText="1"/>
    </xf>
    <xf numFmtId="0" fontId="0" fillId="41" borderId="95" xfId="0" applyFont="1" applyFill="1" applyBorder="1" applyAlignment="1">
      <alignment horizontal="center" vertical="top" wrapText="1"/>
    </xf>
    <xf numFmtId="49" fontId="0" fillId="41" borderId="58" xfId="0" applyNumberFormat="1" applyFill="1" applyBorder="1" applyAlignment="1">
      <alignment horizontal="center" vertical="top" wrapText="1"/>
    </xf>
    <xf numFmtId="0" fontId="0" fillId="41" borderId="97" xfId="0" applyFont="1" applyFill="1" applyBorder="1" applyAlignment="1">
      <alignment horizontal="center" vertical="top" wrapText="1"/>
    </xf>
    <xf numFmtId="0" fontId="0" fillId="41" borderId="80" xfId="0" applyFont="1" applyFill="1" applyBorder="1" applyAlignment="1">
      <alignment horizontal="center" vertical="top" wrapText="1"/>
    </xf>
    <xf numFmtId="0" fontId="0" fillId="41" borderId="45" xfId="52" applyFill="1" applyBorder="1" applyAlignment="1">
      <alignment horizontal="center" vertical="top" wrapText="1"/>
      <protection/>
    </xf>
    <xf numFmtId="49" fontId="0" fillId="41" borderId="45" xfId="52" applyNumberFormat="1" applyFill="1" applyBorder="1" applyAlignment="1">
      <alignment horizontal="center" vertical="top" wrapText="1"/>
      <protection/>
    </xf>
    <xf numFmtId="0" fontId="0" fillId="41" borderId="58" xfId="52" applyFill="1" applyBorder="1" applyAlignment="1">
      <alignment horizontal="center" vertical="top" wrapText="1"/>
      <protection/>
    </xf>
    <xf numFmtId="49" fontId="2" fillId="41" borderId="80" xfId="52" applyNumberFormat="1" applyFont="1" applyFill="1" applyBorder="1" applyAlignment="1">
      <alignment horizontal="center" vertical="top" wrapText="1"/>
      <protection/>
    </xf>
    <xf numFmtId="0" fontId="0" fillId="41" borderId="95" xfId="52" applyFont="1" applyFill="1" applyBorder="1" applyAlignment="1">
      <alignment horizontal="center" vertical="top" wrapText="1"/>
      <protection/>
    </xf>
    <xf numFmtId="0" fontId="0" fillId="41" borderId="58" xfId="52" applyFont="1" applyFill="1" applyBorder="1" applyAlignment="1">
      <alignment horizontal="center" vertical="top" wrapText="1"/>
      <protection/>
    </xf>
    <xf numFmtId="49" fontId="0" fillId="41" borderId="58" xfId="52" applyNumberFormat="1" applyFill="1" applyBorder="1" applyAlignment="1">
      <alignment horizontal="center" vertical="top" wrapText="1"/>
      <protection/>
    </xf>
    <xf numFmtId="0" fontId="0" fillId="41" borderId="97" xfId="52" applyFont="1" applyFill="1" applyBorder="1" applyAlignment="1">
      <alignment horizontal="center" vertical="top" wrapText="1"/>
      <protection/>
    </xf>
    <xf numFmtId="0" fontId="0" fillId="41" borderId="45" xfId="52" applyFont="1" applyFill="1" applyBorder="1" applyAlignment="1">
      <alignment horizontal="center" vertical="top" wrapText="1"/>
      <protection/>
    </xf>
    <xf numFmtId="0" fontId="0" fillId="41" borderId="44" xfId="52" applyFont="1" applyFill="1" applyBorder="1" applyAlignment="1">
      <alignment horizontal="center" vertical="top" wrapText="1"/>
      <protection/>
    </xf>
    <xf numFmtId="0" fontId="0" fillId="41" borderId="45" xfId="52" applyFont="1" applyFill="1" applyBorder="1" applyAlignment="1">
      <alignment horizontal="center" vertical="top" wrapText="1"/>
      <protection/>
    </xf>
    <xf numFmtId="49" fontId="0" fillId="41" borderId="45" xfId="52" applyNumberFormat="1" applyFont="1" applyFill="1" applyBorder="1" applyAlignment="1">
      <alignment horizontal="center" vertical="top" wrapText="1"/>
      <protection/>
    </xf>
    <xf numFmtId="0" fontId="0" fillId="41" borderId="80" xfId="52" applyFont="1" applyFill="1" applyBorder="1" applyAlignment="1">
      <alignment horizontal="center" vertical="top" wrapText="1"/>
      <protection/>
    </xf>
    <xf numFmtId="0" fontId="2" fillId="0" borderId="70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 wrapText="1"/>
    </xf>
    <xf numFmtId="0" fontId="14" fillId="0" borderId="11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11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2" fillId="0" borderId="1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4" borderId="87" xfId="0" applyFont="1" applyFill="1" applyBorder="1" applyAlignment="1">
      <alignment horizontal="center" vertical="center" wrapText="1"/>
    </xf>
    <xf numFmtId="0" fontId="8" fillId="34" borderId="86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2" fillId="0" borderId="70" xfId="0" applyFont="1" applyBorder="1" applyAlignment="1">
      <alignment horizontal="center" vertical="center" wrapText="1"/>
    </xf>
    <xf numFmtId="0" fontId="2" fillId="0" borderId="109" xfId="52" applyFont="1" applyBorder="1" applyAlignment="1">
      <alignment horizontal="center" vertical="center" wrapText="1"/>
      <protection/>
    </xf>
    <xf numFmtId="0" fontId="2" fillId="0" borderId="1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2" fillId="0" borderId="115" xfId="52" applyFont="1" applyBorder="1" applyAlignment="1">
      <alignment horizontal="center" vertical="center" wrapText="1"/>
      <protection/>
    </xf>
    <xf numFmtId="0" fontId="2" fillId="0" borderId="116" xfId="52" applyFont="1" applyBorder="1" applyAlignment="1">
      <alignment horizontal="center" vertical="center" wrapText="1"/>
      <protection/>
    </xf>
    <xf numFmtId="0" fontId="2" fillId="0" borderId="70" xfId="52" applyFont="1" applyBorder="1" applyAlignment="1">
      <alignment horizontal="center" vertical="center" wrapText="1"/>
      <protection/>
    </xf>
    <xf numFmtId="0" fontId="0" fillId="0" borderId="70" xfId="52" applyFont="1" applyBorder="1" applyAlignment="1">
      <alignment horizontal="center" vertical="center" wrapText="1"/>
      <protection/>
    </xf>
    <xf numFmtId="0" fontId="2" fillId="0" borderId="94" xfId="52" applyFont="1" applyBorder="1" applyAlignment="1">
      <alignment horizontal="center" vertical="center" wrapText="1"/>
      <protection/>
    </xf>
    <xf numFmtId="0" fontId="0" fillId="0" borderId="88" xfId="52" applyFont="1" applyBorder="1" applyAlignment="1">
      <alignment horizontal="center" vertical="center" wrapText="1"/>
      <protection/>
    </xf>
    <xf numFmtId="0" fontId="0" fillId="0" borderId="89" xfId="52" applyFont="1" applyBorder="1" applyAlignment="1">
      <alignment horizontal="center" vertical="center" wrapText="1"/>
      <protection/>
    </xf>
    <xf numFmtId="0" fontId="0" fillId="0" borderId="114" xfId="52" applyFont="1" applyBorder="1" applyAlignment="1">
      <alignment horizontal="center" vertical="center" wrapText="1"/>
      <protection/>
    </xf>
    <xf numFmtId="0" fontId="2" fillId="0" borderId="69" xfId="52" applyFont="1" applyBorder="1" applyAlignment="1">
      <alignment horizontal="center" vertical="center"/>
      <protection/>
    </xf>
    <xf numFmtId="0" fontId="2" fillId="0" borderId="62" xfId="52" applyFont="1" applyBorder="1" applyAlignment="1">
      <alignment horizontal="center"/>
      <protection/>
    </xf>
    <xf numFmtId="0" fontId="0" fillId="0" borderId="36" xfId="52" applyFont="1" applyBorder="1" applyAlignment="1">
      <alignment horizontal="center"/>
      <protection/>
    </xf>
    <xf numFmtId="0" fontId="0" fillId="0" borderId="94" xfId="52" applyFont="1" applyBorder="1" applyAlignment="1">
      <alignment horizontal="center"/>
      <protection/>
    </xf>
    <xf numFmtId="0" fontId="2" fillId="0" borderId="7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/>
      <protection/>
    </xf>
    <xf numFmtId="0" fontId="2" fillId="0" borderId="64" xfId="52" applyFont="1" applyBorder="1" applyAlignment="1">
      <alignment horizontal="center" vertical="center" wrapText="1"/>
      <protection/>
    </xf>
    <xf numFmtId="0" fontId="8" fillId="0" borderId="69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8" xfId="52" applyFont="1" applyBorder="1" applyAlignment="1">
      <alignment horizontal="center"/>
      <protection/>
    </xf>
    <xf numFmtId="0" fontId="2" fillId="0" borderId="73" xfId="52" applyFont="1" applyBorder="1" applyAlignment="1">
      <alignment horizontal="center"/>
      <protection/>
    </xf>
    <xf numFmtId="0" fontId="2" fillId="0" borderId="74" xfId="52" applyFont="1" applyBorder="1" applyAlignment="1">
      <alignment horizontal="center"/>
      <protection/>
    </xf>
    <xf numFmtId="0" fontId="14" fillId="0" borderId="109" xfId="52" applyFont="1" applyBorder="1" applyAlignment="1">
      <alignment horizontal="center" vertical="center" wrapText="1"/>
      <protection/>
    </xf>
    <xf numFmtId="0" fontId="14" fillId="0" borderId="110" xfId="52" applyFont="1" applyBorder="1" applyAlignment="1">
      <alignment horizontal="center" vertical="center" wrapText="1"/>
      <protection/>
    </xf>
    <xf numFmtId="0" fontId="8" fillId="34" borderId="87" xfId="52" applyFont="1" applyFill="1" applyBorder="1" applyAlignment="1">
      <alignment horizontal="center" vertical="center" wrapText="1"/>
      <protection/>
    </xf>
    <xf numFmtId="0" fontId="8" fillId="34" borderId="86" xfId="52" applyFont="1" applyFill="1" applyBorder="1" applyAlignment="1">
      <alignment horizontal="center" vertical="center" wrapText="1"/>
      <protection/>
    </xf>
    <xf numFmtId="0" fontId="2" fillId="0" borderId="117" xfId="52" applyFont="1" applyBorder="1" applyAlignment="1">
      <alignment horizontal="center" vertical="center" wrapText="1"/>
      <protection/>
    </xf>
    <xf numFmtId="0" fontId="0" fillId="0" borderId="112" xfId="52" applyFont="1" applyBorder="1" applyAlignment="1">
      <alignment horizontal="center" vertical="center"/>
      <protection/>
    </xf>
    <xf numFmtId="0" fontId="2" fillId="0" borderId="108" xfId="52" applyFont="1" applyBorder="1" applyAlignment="1">
      <alignment horizontal="center" vertical="center"/>
      <protection/>
    </xf>
    <xf numFmtId="0" fontId="2" fillId="0" borderId="73" xfId="52" applyFont="1" applyBorder="1" applyAlignment="1">
      <alignment horizontal="center" vertical="center"/>
      <protection/>
    </xf>
    <xf numFmtId="0" fontId="2" fillId="0" borderId="111" xfId="52" applyFont="1" applyBorder="1" applyAlignment="1">
      <alignment horizontal="center"/>
      <protection/>
    </xf>
    <xf numFmtId="0" fontId="2" fillId="0" borderId="112" xfId="52" applyFont="1" applyBorder="1" applyAlignment="1">
      <alignment horizontal="center"/>
      <protection/>
    </xf>
    <xf numFmtId="0" fontId="0" fillId="0" borderId="112" xfId="52" applyFont="1" applyBorder="1" applyAlignment="1">
      <alignment horizontal="center"/>
      <protection/>
    </xf>
    <xf numFmtId="0" fontId="0" fillId="0" borderId="113" xfId="52" applyFont="1" applyBorder="1" applyAlignment="1">
      <alignment horizontal="center"/>
      <protection/>
    </xf>
    <xf numFmtId="0" fontId="2" fillId="34" borderId="87" xfId="0" applyFont="1" applyFill="1" applyBorder="1" applyAlignment="1">
      <alignment horizontal="center" vertical="center" wrapText="1"/>
    </xf>
    <xf numFmtId="0" fontId="2" fillId="34" borderId="8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11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2" xfId="0" applyFont="1" applyBorder="1" applyAlignment="1">
      <alignment horizontal="center" vertical="center"/>
    </xf>
    <xf numFmtId="195" fontId="0" fillId="0" borderId="18" xfId="0" applyNumberFormat="1" applyBorder="1" applyAlignment="1">
      <alignment horizontal="center" vertical="center" wrapText="1"/>
    </xf>
    <xf numFmtId="195" fontId="0" fillId="0" borderId="99" xfId="0" applyNumberFormat="1" applyBorder="1" applyAlignment="1">
      <alignment horizontal="center" vertical="center" wrapText="1"/>
    </xf>
    <xf numFmtId="0" fontId="14" fillId="0" borderId="1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95" fontId="0" fillId="0" borderId="15" xfId="0" applyNumberFormat="1" applyBorder="1" applyAlignment="1">
      <alignment horizontal="center" vertical="center" wrapText="1"/>
    </xf>
    <xf numFmtId="195" fontId="0" fillId="0" borderId="119" xfId="0" applyNumberForma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195" fontId="9" fillId="0" borderId="87" xfId="0" applyNumberFormat="1" applyFont="1" applyFill="1" applyBorder="1" applyAlignment="1">
      <alignment horizontal="center" vertical="center" wrapText="1"/>
    </xf>
    <xf numFmtId="195" fontId="9" fillId="0" borderId="86" xfId="0" applyNumberFormat="1" applyFont="1" applyFill="1" applyBorder="1" applyAlignment="1">
      <alignment horizontal="center" vertical="center" wrapText="1"/>
    </xf>
    <xf numFmtId="195" fontId="0" fillId="0" borderId="18" xfId="0" applyNumberFormat="1" applyFill="1" applyBorder="1" applyAlignment="1">
      <alignment horizontal="center" vertical="center" wrapText="1"/>
    </xf>
    <xf numFmtId="195" fontId="0" fillId="0" borderId="99" xfId="0" applyNumberFormat="1" applyFill="1" applyBorder="1" applyAlignment="1">
      <alignment horizontal="center" vertical="center" wrapText="1"/>
    </xf>
    <xf numFmtId="195" fontId="0" fillId="0" borderId="15" xfId="0" applyNumberFormat="1" applyFill="1" applyBorder="1" applyAlignment="1">
      <alignment horizontal="center" vertical="center" wrapText="1"/>
    </xf>
    <xf numFmtId="195" fontId="0" fillId="0" borderId="119" xfId="0" applyNumberFormat="1" applyFill="1" applyBorder="1" applyAlignment="1">
      <alignment horizontal="center" vertical="center" wrapText="1"/>
    </xf>
    <xf numFmtId="0" fontId="9" fillId="0" borderId="10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99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0" fillId="34" borderId="120" xfId="0" applyFill="1" applyBorder="1" applyAlignment="1">
      <alignment horizontal="center" vertical="center" wrapText="1"/>
    </xf>
    <xf numFmtId="0" fontId="0" fillId="34" borderId="121" xfId="0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 wrapText="1"/>
    </xf>
    <xf numFmtId="0" fontId="8" fillId="0" borderId="1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1" fillId="36" borderId="89" xfId="0" applyFont="1" applyFill="1" applyBorder="1" applyAlignment="1">
      <alignment horizontal="center" vertical="center"/>
    </xf>
    <xf numFmtId="0" fontId="9" fillId="0" borderId="122" xfId="0" applyFont="1" applyBorder="1" applyAlignment="1">
      <alignment horizontal="center" vertical="center" wrapText="1"/>
    </xf>
    <xf numFmtId="194" fontId="1" fillId="0" borderId="0" xfId="0" applyNumberFormat="1" applyFont="1" applyBorder="1" applyAlignment="1">
      <alignment horizontal="center" vertical="center" wrapText="1"/>
    </xf>
    <xf numFmtId="194" fontId="0" fillId="0" borderId="15" xfId="0" applyNumberFormat="1" applyBorder="1" applyAlignment="1">
      <alignment horizontal="center" vertical="center" wrapText="1"/>
    </xf>
    <xf numFmtId="194" fontId="0" fillId="0" borderId="119" xfId="0" applyNumberFormat="1" applyBorder="1" applyAlignment="1">
      <alignment horizontal="center" vertical="center" wrapText="1"/>
    </xf>
    <xf numFmtId="194" fontId="9" fillId="0" borderId="87" xfId="0" applyNumberFormat="1" applyFont="1" applyBorder="1" applyAlignment="1">
      <alignment horizontal="center" vertical="center" wrapText="1"/>
    </xf>
    <xf numFmtId="194" fontId="9" fillId="0" borderId="86" xfId="0" applyNumberFormat="1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194" fontId="0" fillId="0" borderId="77" xfId="0" applyNumberFormat="1" applyBorder="1" applyAlignment="1">
      <alignment horizontal="center" vertical="center" wrapText="1"/>
    </xf>
    <xf numFmtId="194" fontId="0" fillId="0" borderId="89" xfId="0" applyNumberFormat="1" applyBorder="1" applyAlignment="1">
      <alignment horizontal="center" vertical="center" wrapText="1"/>
    </xf>
    <xf numFmtId="194" fontId="0" fillId="0" borderId="18" xfId="0" applyNumberFormat="1" applyBorder="1" applyAlignment="1">
      <alignment horizontal="center" vertical="center" wrapText="1"/>
    </xf>
    <xf numFmtId="194" fontId="0" fillId="0" borderId="99" xfId="0" applyNumberFormat="1" applyBorder="1" applyAlignment="1">
      <alignment horizontal="center" vertical="center" wrapText="1"/>
    </xf>
    <xf numFmtId="194" fontId="0" fillId="0" borderId="17" xfId="0" applyNumberFormat="1" applyBorder="1" applyAlignment="1">
      <alignment horizontal="center" vertical="center" wrapText="1"/>
    </xf>
    <xf numFmtId="194" fontId="0" fillId="0" borderId="25" xfId="0" applyNumberFormat="1" applyBorder="1" applyAlignment="1">
      <alignment horizontal="center" vertical="center" wrapText="1"/>
    </xf>
    <xf numFmtId="194" fontId="0" fillId="0" borderId="43" xfId="0" applyNumberFormat="1" applyBorder="1" applyAlignment="1">
      <alignment horizontal="center" vertical="center" wrapText="1"/>
    </xf>
    <xf numFmtId="194" fontId="0" fillId="0" borderId="81" xfId="0" applyNumberFormat="1" applyBorder="1" applyAlignment="1">
      <alignment horizontal="center" vertical="center" wrapText="1"/>
    </xf>
    <xf numFmtId="0" fontId="0" fillId="34" borderId="82" xfId="0" applyFill="1" applyBorder="1" applyAlignment="1">
      <alignment horizontal="center" vertical="center" wrapText="1"/>
    </xf>
    <xf numFmtId="0" fontId="0" fillId="34" borderId="84" xfId="0" applyFill="1" applyBorder="1" applyAlignment="1">
      <alignment horizontal="center" vertical="center" wrapText="1"/>
    </xf>
    <xf numFmtId="0" fontId="2" fillId="34" borderId="78" xfId="0" applyFont="1" applyFill="1" applyBorder="1" applyAlignment="1">
      <alignment horizontal="center" vertical="center"/>
    </xf>
    <xf numFmtId="0" fontId="2" fillId="34" borderId="90" xfId="0" applyFont="1" applyFill="1" applyBorder="1" applyAlignment="1">
      <alignment horizontal="center" vertical="center"/>
    </xf>
    <xf numFmtId="0" fontId="1" fillId="35" borderId="87" xfId="0" applyFont="1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3" fillId="33" borderId="79" xfId="0" applyFont="1" applyFill="1" applyBorder="1" applyAlignment="1">
      <alignment horizontal="center" vertical="center" wrapText="1"/>
    </xf>
    <xf numFmtId="0" fontId="9" fillId="35" borderId="87" xfId="0" applyFont="1" applyFill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24" xfId="0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49" fontId="0" fillId="42" borderId="45" xfId="0" applyNumberFormat="1" applyFill="1" applyBorder="1" applyAlignment="1">
      <alignment horizontal="center" vertical="top" wrapText="1"/>
    </xf>
    <xf numFmtId="0" fontId="0" fillId="42" borderId="45" xfId="0" applyFill="1" applyBorder="1" applyAlignment="1">
      <alignment horizontal="center" vertical="top" wrapText="1"/>
    </xf>
    <xf numFmtId="49" fontId="0" fillId="42" borderId="45" xfId="0" applyNumberFormat="1" applyFont="1" applyFill="1" applyBorder="1" applyAlignment="1">
      <alignment horizontal="center" vertical="top" wrapText="1"/>
    </xf>
    <xf numFmtId="0" fontId="0" fillId="42" borderId="58" xfId="0" applyFill="1" applyBorder="1" applyAlignment="1">
      <alignment horizontal="center" vertical="top" wrapText="1"/>
    </xf>
    <xf numFmtId="49" fontId="2" fillId="42" borderId="97" xfId="0" applyNumberFormat="1" applyFont="1" applyFill="1" applyBorder="1" applyAlignment="1">
      <alignment horizontal="center" vertical="top" wrapText="1"/>
    </xf>
    <xf numFmtId="0" fontId="0" fillId="42" borderId="95" xfId="0" applyFont="1" applyFill="1" applyBorder="1" applyAlignment="1">
      <alignment horizontal="center" vertical="top" wrapText="1"/>
    </xf>
    <xf numFmtId="49" fontId="0" fillId="42" borderId="58" xfId="0" applyNumberFormat="1" applyFill="1" applyBorder="1" applyAlignment="1">
      <alignment horizontal="center" vertical="top" wrapText="1"/>
    </xf>
    <xf numFmtId="0" fontId="0" fillId="42" borderId="97" xfId="0" applyFont="1" applyFill="1" applyBorder="1" applyAlignment="1">
      <alignment horizontal="center" vertical="top" wrapText="1"/>
    </xf>
    <xf numFmtId="0" fontId="2" fillId="42" borderId="97" xfId="0" applyFont="1" applyFill="1" applyBorder="1" applyAlignment="1">
      <alignment horizontal="center" vertical="top" wrapText="1"/>
    </xf>
    <xf numFmtId="0" fontId="0" fillId="42" borderId="45" xfId="0" applyFont="1" applyFill="1" applyBorder="1" applyAlignment="1">
      <alignment horizontal="center" vertical="top" wrapText="1"/>
    </xf>
    <xf numFmtId="49" fontId="2" fillId="42" borderId="80" xfId="0" applyNumberFormat="1" applyFont="1" applyFill="1" applyBorder="1" applyAlignment="1">
      <alignment horizontal="center" vertical="top" wrapText="1"/>
    </xf>
    <xf numFmtId="0" fontId="0" fillId="42" borderId="44" xfId="0" applyFont="1" applyFill="1" applyBorder="1" applyAlignment="1">
      <alignment horizontal="center" vertical="top" wrapText="1"/>
    </xf>
    <xf numFmtId="49" fontId="0" fillId="42" borderId="45" xfId="0" applyNumberFormat="1" applyFont="1" applyFill="1" applyBorder="1" applyAlignment="1">
      <alignment horizontal="center" vertical="top" wrapText="1"/>
    </xf>
    <xf numFmtId="0" fontId="2" fillId="42" borderId="80" xfId="0" applyFont="1" applyFill="1" applyBorder="1" applyAlignment="1">
      <alignment horizontal="center" vertical="top" wrapText="1"/>
    </xf>
    <xf numFmtId="0" fontId="2" fillId="42" borderId="96" xfId="0" applyFont="1" applyFill="1" applyBorder="1" applyAlignment="1">
      <alignment horizontal="center" vertical="top" wrapText="1"/>
    </xf>
    <xf numFmtId="0" fontId="0" fillId="42" borderId="45" xfId="0" applyFont="1" applyFill="1" applyBorder="1" applyAlignment="1">
      <alignment horizontal="center" vertical="top" wrapText="1"/>
    </xf>
    <xf numFmtId="49" fontId="0" fillId="42" borderId="45" xfId="0" applyNumberFormat="1" applyFont="1" applyFill="1" applyBorder="1" applyAlignment="1">
      <alignment horizontal="center" vertical="top" wrapText="1"/>
    </xf>
    <xf numFmtId="0" fontId="0" fillId="42" borderId="14" xfId="0" applyFill="1" applyBorder="1" applyAlignment="1">
      <alignment horizontal="center" vertical="top" wrapText="1"/>
    </xf>
    <xf numFmtId="49" fontId="2" fillId="42" borderId="96" xfId="0" applyNumberFormat="1" applyFont="1" applyFill="1" applyBorder="1" applyAlignment="1">
      <alignment horizontal="center" vertical="top" wrapText="1"/>
    </xf>
    <xf numFmtId="0" fontId="0" fillId="42" borderId="80" xfId="0" applyFont="1" applyFill="1" applyBorder="1" applyAlignment="1">
      <alignment horizontal="center" vertical="top" wrapText="1"/>
    </xf>
    <xf numFmtId="0" fontId="0" fillId="42" borderId="13" xfId="0" applyFont="1" applyFill="1" applyBorder="1" applyAlignment="1">
      <alignment horizontal="center" vertical="top" wrapText="1"/>
    </xf>
    <xf numFmtId="0" fontId="0" fillId="42" borderId="14" xfId="0" applyFont="1" applyFill="1" applyBorder="1" applyAlignment="1">
      <alignment horizontal="center" vertical="top" wrapText="1"/>
    </xf>
    <xf numFmtId="49" fontId="0" fillId="42" borderId="14" xfId="0" applyNumberFormat="1" applyFont="1" applyFill="1" applyBorder="1" applyAlignment="1">
      <alignment horizontal="center" vertical="top" wrapText="1"/>
    </xf>
    <xf numFmtId="0" fontId="0" fillId="42" borderId="96" xfId="0" applyFont="1" applyFill="1" applyBorder="1" applyAlignment="1">
      <alignment horizontal="center" vertical="top" wrapText="1"/>
    </xf>
    <xf numFmtId="0" fontId="0" fillId="42" borderId="80" xfId="0" applyFont="1" applyFill="1" applyBorder="1" applyAlignment="1">
      <alignment horizontal="center" vertical="top" wrapText="1"/>
    </xf>
    <xf numFmtId="0" fontId="0" fillId="42" borderId="58" xfId="0" applyFont="1" applyFill="1" applyBorder="1" applyAlignment="1">
      <alignment horizontal="center" vertical="top" wrapText="1"/>
    </xf>
    <xf numFmtId="49" fontId="0" fillId="42" borderId="58" xfId="0" applyNumberFormat="1" applyFont="1" applyFill="1" applyBorder="1" applyAlignment="1">
      <alignment horizontal="center" vertical="top" wrapText="1"/>
    </xf>
    <xf numFmtId="0" fontId="2" fillId="42" borderId="66" xfId="0" applyFont="1" applyFill="1" applyBorder="1" applyAlignment="1">
      <alignment horizontal="center" vertical="top" wrapText="1"/>
    </xf>
    <xf numFmtId="49" fontId="0" fillId="42" borderId="48" xfId="0" applyNumberFormat="1" applyFont="1" applyFill="1" applyBorder="1" applyAlignment="1">
      <alignment horizontal="center" vertical="top" wrapText="1"/>
    </xf>
    <xf numFmtId="0" fontId="0" fillId="42" borderId="48" xfId="0" applyFont="1" applyFill="1" applyBorder="1" applyAlignment="1">
      <alignment horizontal="center" vertical="top" wrapText="1"/>
    </xf>
    <xf numFmtId="49" fontId="0" fillId="42" borderId="48" xfId="0" applyNumberFormat="1" applyFill="1" applyBorder="1" applyAlignment="1">
      <alignment horizontal="center" vertical="top" wrapText="1"/>
    </xf>
    <xf numFmtId="0" fontId="0" fillId="42" borderId="19" xfId="0" applyFont="1" applyFill="1" applyBorder="1" applyAlignment="1">
      <alignment horizontal="center" vertical="top" wrapText="1"/>
    </xf>
    <xf numFmtId="49" fontId="2" fillId="42" borderId="93" xfId="0" applyNumberFormat="1" applyFont="1" applyFill="1" applyBorder="1" applyAlignment="1">
      <alignment horizontal="center" vertical="top" wrapText="1"/>
    </xf>
    <xf numFmtId="0" fontId="0" fillId="42" borderId="26" xfId="0" applyFont="1" applyFill="1" applyBorder="1" applyAlignment="1">
      <alignment horizontal="center" vertical="top" wrapText="1"/>
    </xf>
    <xf numFmtId="49" fontId="0" fillId="42" borderId="19" xfId="0" applyNumberFormat="1" applyFont="1" applyFill="1" applyBorder="1" applyAlignment="1">
      <alignment horizontal="center" vertical="top" wrapText="1"/>
    </xf>
    <xf numFmtId="0" fontId="0" fillId="42" borderId="14" xfId="0" applyFont="1" applyFill="1" applyBorder="1" applyAlignment="1">
      <alignment horizontal="center" vertical="top" wrapText="1"/>
    </xf>
    <xf numFmtId="0" fontId="0" fillId="42" borderId="58" xfId="0" applyFont="1" applyFill="1" applyBorder="1" applyAlignment="1">
      <alignment horizontal="center" vertical="top" wrapText="1"/>
    </xf>
    <xf numFmtId="49" fontId="0" fillId="42" borderId="58" xfId="0" applyNumberFormat="1" applyFont="1" applyFill="1" applyBorder="1" applyAlignment="1">
      <alignment horizontal="center" vertical="top" wrapText="1"/>
    </xf>
    <xf numFmtId="49" fontId="0" fillId="42" borderId="14" xfId="0" applyNumberFormat="1" applyFont="1" applyFill="1" applyBorder="1" applyAlignment="1">
      <alignment horizontal="center" vertical="top" wrapText="1"/>
    </xf>
    <xf numFmtId="49" fontId="0" fillId="42" borderId="14" xfId="0" applyNumberFormat="1" applyFill="1" applyBorder="1" applyAlignment="1">
      <alignment horizontal="center" vertical="top" wrapText="1"/>
    </xf>
    <xf numFmtId="0" fontId="0" fillId="42" borderId="97" xfId="0" applyFont="1" applyFill="1" applyBorder="1" applyAlignment="1">
      <alignment horizontal="center" vertical="top" wrapText="1"/>
    </xf>
    <xf numFmtId="0" fontId="0" fillId="42" borderId="19" xfId="0" applyFont="1" applyFill="1" applyBorder="1" applyAlignment="1">
      <alignment horizontal="center" vertical="top" wrapText="1"/>
    </xf>
    <xf numFmtId="49" fontId="0" fillId="42" borderId="19" xfId="0" applyNumberFormat="1" applyFill="1" applyBorder="1" applyAlignment="1">
      <alignment horizontal="center" vertical="top" wrapText="1"/>
    </xf>
    <xf numFmtId="49" fontId="2" fillId="42" borderId="66" xfId="0" applyNumberFormat="1" applyFont="1" applyFill="1" applyBorder="1" applyAlignment="1">
      <alignment horizontal="center" vertical="top" wrapText="1"/>
    </xf>
    <xf numFmtId="49" fontId="0" fillId="42" borderId="19" xfId="0" applyNumberFormat="1" applyFont="1" applyFill="1" applyBorder="1" applyAlignment="1">
      <alignment horizontal="center" vertical="top" wrapText="1"/>
    </xf>
    <xf numFmtId="0" fontId="0" fillId="42" borderId="66" xfId="0" applyFont="1" applyFill="1" applyBorder="1" applyAlignment="1">
      <alignment horizontal="center" vertical="top" wrapText="1"/>
    </xf>
    <xf numFmtId="0" fontId="0" fillId="42" borderId="44" xfId="0" applyFont="1" applyFill="1" applyBorder="1" applyAlignment="1">
      <alignment horizontal="center" vertical="top" wrapText="1"/>
    </xf>
    <xf numFmtId="0" fontId="0" fillId="42" borderId="96" xfId="0" applyFont="1" applyFill="1" applyBorder="1" applyAlignment="1">
      <alignment horizontal="center" vertical="top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ps2\SO\Documents%20and%20Settings\gfuentes\Local%20Settings\Temporary%20Internet%20Files\OLK8E\008-21506-GM-HF-INV-SSR-VERSION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odele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ventaire%20LPNHE%20Rez-de-Chauss&#233;e-28_04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a"/>
      <sheetName val="301b"/>
      <sheetName val="303 SALLE MACHINES"/>
      <sheetName val="512-24-34"/>
      <sheetName val="34-44-SS-04"/>
      <sheetName val="Récapitulatif des volumes"/>
      <sheetName val="Eléments spécifiques"/>
      <sheetName val="LIS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èle"/>
      <sheetName val="Salle 201"/>
      <sheetName val="Salle202"/>
      <sheetName val="Salle 203"/>
      <sheetName val="Salle 204"/>
      <sheetName val="Salle 205"/>
      <sheetName val="Salle 206"/>
      <sheetName val="Salle 207"/>
      <sheetName val="Salle 218"/>
      <sheetName val="Salle 219"/>
      <sheetName val="Salle 220"/>
      <sheetName val="Salle 221"/>
      <sheetName val="Salle 222"/>
      <sheetName val="Salle 223"/>
      <sheetName val="Salle 224"/>
      <sheetName val="Salle 225"/>
      <sheetName val="Salle 226"/>
      <sheetName val="Salle 227"/>
      <sheetName val="Salle 228"/>
      <sheetName val="Salle 229 &quot;Bleuet&quot;"/>
      <sheetName val="Salle 231 Caféteria"/>
      <sheetName val="Salle 233 Bibiliotheque"/>
      <sheetName val="Salle 234"/>
      <sheetName val="Salle 235"/>
      <sheetName val="Salle 236"/>
      <sheetName val="Salle 237"/>
      <sheetName val="Salle 238"/>
      <sheetName val="Salle 239"/>
      <sheetName val="Salle 240"/>
      <sheetName val="Salle 241"/>
      <sheetName val="Salle 242"/>
      <sheetName val="Salle 243"/>
      <sheetName val="Salle 244"/>
      <sheetName val="Salle 245"/>
      <sheetName val="Salle 246"/>
      <sheetName val="Salle 247"/>
      <sheetName val="Couloir"/>
      <sheetName val="Salle 01"/>
      <sheetName val="Salle 02"/>
      <sheetName val="Salle 03"/>
      <sheetName val="Salle 04"/>
      <sheetName val="Salle 08"/>
      <sheetName val="Salle 09"/>
      <sheetName val="Salle 10"/>
      <sheetName val="Salle 11"/>
      <sheetName val="Salle 12"/>
      <sheetName val="Salle 16 (salle fumeur)"/>
      <sheetName val="Couloir 2"/>
      <sheetName val="Salle C229"/>
      <sheetName val="Salle C230"/>
      <sheetName val="Salle C231"/>
      <sheetName val="Salle C232"/>
      <sheetName val="Salle C233"/>
      <sheetName val="Salle C234"/>
      <sheetName val="Salle C235"/>
      <sheetName val="Salle C236"/>
      <sheetName val="Salle C237"/>
      <sheetName val="Salle C238"/>
      <sheetName val="Salle C239"/>
      <sheetName val="Salle 301"/>
      <sheetName val="Salle 302"/>
      <sheetName val="Salle 303"/>
      <sheetName val="Salle 304"/>
      <sheetName val="Salle 305"/>
      <sheetName val="Salle 306"/>
      <sheetName val="Salle 307"/>
      <sheetName val="Salle 308"/>
      <sheetName val="Salle 309"/>
      <sheetName val="Salle 310"/>
      <sheetName val="Salle 310B"/>
      <sheetName val="Salle 311"/>
      <sheetName val="Salle 312"/>
      <sheetName val="Salle 313"/>
      <sheetName val="Salle 314"/>
      <sheetName val="Salle 315"/>
      <sheetName val="Salle 316"/>
      <sheetName val="Salle 317"/>
      <sheetName val="Salle 318"/>
      <sheetName val="Récapitulatif des volumes"/>
      <sheetName val="Eléments spécifiques"/>
    </sheetNames>
    <sheetDataSet>
      <sheetData sheetId="40">
        <row r="53">
          <cell r="R53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"/>
  <sheetViews>
    <sheetView showGridLines="0" zoomScalePageLayoutView="0" workbookViewId="0" topLeftCell="A6">
      <selection activeCell="A33" sqref="A33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6.851562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0.00390625" style="247" customWidth="1"/>
    <col min="12" max="12" width="8.421875" style="5" customWidth="1"/>
    <col min="13" max="13" width="32.00390625" style="5" customWidth="1"/>
    <col min="14" max="14" width="4.00390625" style="5" bestFit="1" customWidth="1"/>
    <col min="15" max="15" width="5.7109375" style="5" customWidth="1"/>
    <col min="16" max="16" width="6.7109375" style="5" customWidth="1"/>
    <col min="17" max="17" width="9.421875" style="5" bestFit="1" customWidth="1"/>
    <col min="18" max="18" width="10.7109375" style="5" customWidth="1"/>
    <col min="19" max="19" width="7.57421875" style="5" customWidth="1"/>
    <col min="20" max="20" width="8.140625" style="247" customWidth="1"/>
    <col min="21" max="22" width="9.8515625" style="247" customWidth="1"/>
    <col min="23" max="24" width="7.28125" style="247" customWidth="1"/>
    <col min="25" max="25" width="9.00390625" style="247" customWidth="1"/>
    <col min="26" max="26" width="24.140625" style="247" customWidth="1"/>
    <col min="27" max="27" width="8.00390625" style="247" bestFit="1" customWidth="1"/>
    <col min="28" max="28" width="8.7109375" style="247" bestFit="1" customWidth="1"/>
    <col min="29" max="30" width="5.7109375" style="247" bestFit="1" customWidth="1"/>
    <col min="31" max="31" width="29.140625" style="247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117</v>
      </c>
      <c r="B1" s="99"/>
      <c r="C1" s="102"/>
      <c r="D1" s="101"/>
      <c r="E1" s="101"/>
      <c r="F1" s="101"/>
      <c r="G1" s="101"/>
      <c r="H1" s="213"/>
      <c r="I1" s="213"/>
      <c r="J1" s="213"/>
      <c r="K1" s="213"/>
      <c r="L1" s="101"/>
      <c r="M1" s="101"/>
      <c r="N1" s="101"/>
      <c r="O1" s="101"/>
      <c r="P1" s="101"/>
      <c r="Q1" s="101"/>
      <c r="R1" s="102"/>
      <c r="S1" s="102"/>
      <c r="T1" s="213"/>
      <c r="U1" s="213"/>
      <c r="V1" s="213"/>
      <c r="W1" s="213"/>
      <c r="X1" s="103"/>
      <c r="Y1" s="103"/>
      <c r="Z1" s="103"/>
      <c r="AA1" s="103"/>
      <c r="AB1" s="103"/>
      <c r="AC1" s="103"/>
      <c r="AD1" s="103"/>
      <c r="AE1" s="213"/>
      <c r="AF1" s="2"/>
      <c r="AG1" s="2"/>
    </row>
    <row r="2" spans="1:33" ht="15.75">
      <c r="A2" s="16" t="s">
        <v>118</v>
      </c>
      <c r="B2" s="248"/>
      <c r="C2" s="17"/>
      <c r="D2" s="18"/>
      <c r="E2" s="18"/>
      <c r="F2" s="18"/>
      <c r="G2" s="18"/>
      <c r="H2" s="16"/>
      <c r="I2" s="214"/>
      <c r="J2" s="215"/>
      <c r="K2" s="17"/>
      <c r="L2" s="18"/>
      <c r="M2" s="18"/>
      <c r="N2" s="18"/>
      <c r="O2" s="18"/>
      <c r="P2" s="18"/>
      <c r="Q2" s="18"/>
      <c r="R2" s="17"/>
      <c r="S2" s="17"/>
      <c r="T2" s="214"/>
      <c r="U2" s="214"/>
      <c r="V2" s="214"/>
      <c r="W2" s="214"/>
      <c r="X2" s="198"/>
      <c r="Y2" s="198"/>
      <c r="Z2" s="198"/>
      <c r="AA2" s="198"/>
      <c r="AB2" s="198"/>
      <c r="AC2" s="198"/>
      <c r="AD2" s="198"/>
      <c r="AE2" s="214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216"/>
      <c r="J3" s="217"/>
      <c r="L3" s="113"/>
      <c r="M3" s="113"/>
      <c r="N3" s="113"/>
      <c r="O3" s="113"/>
      <c r="P3" s="113"/>
      <c r="Q3" s="113"/>
      <c r="T3" s="216"/>
      <c r="U3" s="216"/>
      <c r="V3" s="216"/>
      <c r="W3" s="216"/>
      <c r="X3" s="14"/>
      <c r="Y3" s="14"/>
      <c r="Z3" s="14"/>
      <c r="AA3" s="14"/>
      <c r="AB3" s="14"/>
      <c r="AC3" s="14"/>
      <c r="AD3" s="14"/>
      <c r="AE3" s="216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216"/>
      <c r="AA4" s="216"/>
      <c r="AB4" s="216"/>
      <c r="AC4" s="216"/>
      <c r="AD4" s="216"/>
      <c r="AE4" s="216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216"/>
      <c r="I5" s="216"/>
      <c r="J5" s="217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216"/>
      <c r="AA5" s="216"/>
      <c r="AB5" s="216"/>
      <c r="AC5" s="216"/>
      <c r="AD5" s="216"/>
      <c r="AE5" s="216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216"/>
      <c r="I6" s="216"/>
      <c r="J6" s="217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216"/>
      <c r="AA6" s="216"/>
      <c r="AB6" s="216"/>
      <c r="AC6" s="216"/>
      <c r="AD6" s="216"/>
      <c r="AE6" s="216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216"/>
      <c r="I7" s="216"/>
      <c r="J7" s="217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216"/>
      <c r="AA7" s="216"/>
      <c r="AB7" s="216"/>
      <c r="AC7" s="216"/>
      <c r="AD7" s="216"/>
      <c r="AE7" s="216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216"/>
      <c r="I8" s="216"/>
      <c r="J8" s="217"/>
      <c r="K8" s="2"/>
      <c r="L8" s="148" t="s">
        <v>102</v>
      </c>
      <c r="M8" s="149"/>
      <c r="N8" s="149"/>
      <c r="O8" s="150"/>
      <c r="P8" s="151"/>
      <c r="Q8" s="197">
        <f>SUM($R$29:$R$993)+SUM($AB$29:$AB$993)</f>
        <v>0</v>
      </c>
      <c r="R8"/>
      <c r="S8" s="192"/>
      <c r="T8" s="113"/>
      <c r="U8" s="114"/>
      <c r="V8" s="114"/>
      <c r="W8" s="115"/>
      <c r="X8" s="117"/>
      <c r="Y8" s="14"/>
      <c r="Z8" s="216"/>
      <c r="AA8" s="216"/>
      <c r="AB8" s="216"/>
      <c r="AC8" s="216"/>
      <c r="AD8" s="216"/>
      <c r="AE8" s="216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216"/>
      <c r="I9" s="216"/>
      <c r="J9" s="217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216"/>
      <c r="AA9" s="216"/>
      <c r="AB9" s="216"/>
      <c r="AC9" s="216"/>
      <c r="AD9" s="216"/>
      <c r="AE9" s="216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216"/>
      <c r="I10" s="216"/>
      <c r="J10" s="217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216"/>
      <c r="AA10" s="216"/>
      <c r="AB10" s="216"/>
      <c r="AC10" s="216"/>
      <c r="AD10" s="216"/>
      <c r="AE10" s="216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216"/>
      <c r="I11" s="216"/>
      <c r="J11" s="217"/>
      <c r="K11" s="2"/>
      <c r="L11" s="189" t="s">
        <v>82</v>
      </c>
      <c r="M11" s="190"/>
      <c r="N11" s="186"/>
      <c r="O11" s="191">
        <f>SUMIF($L$29:$L$993,"INFO",$R$29:$R$993)</f>
        <v>0</v>
      </c>
      <c r="P11" s="181">
        <f>SUMIF($L$29:$L$993,"INFO",$S$29:$S$993)</f>
        <v>0</v>
      </c>
      <c r="Q11" s="182">
        <f aca="true" t="shared" si="0" ref="Q11:Q19">O11-P11</f>
        <v>0</v>
      </c>
      <c r="R11" s="192"/>
      <c r="S11" s="192"/>
      <c r="T11" s="113"/>
      <c r="U11" s="114"/>
      <c r="V11" s="114"/>
      <c r="W11" s="115"/>
      <c r="X11" s="117"/>
      <c r="Y11" s="14"/>
      <c r="Z11" s="216"/>
      <c r="AA11" s="216"/>
      <c r="AB11" s="216"/>
      <c r="AC11" s="216"/>
      <c r="AD11" s="216"/>
      <c r="AE11" s="216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216"/>
      <c r="I12" s="216"/>
      <c r="J12" s="217"/>
      <c r="K12" s="2"/>
      <c r="L12" s="189" t="s">
        <v>83</v>
      </c>
      <c r="M12" s="190"/>
      <c r="N12" s="186"/>
      <c r="O12" s="181">
        <f>SUMIF($L$29:$L$993,"MOB",$R$29:$R$993)</f>
        <v>0</v>
      </c>
      <c r="P12" s="181">
        <f>SUMIF($L$29:$L$993,"MOB",$S$29:$S$993)</f>
        <v>0</v>
      </c>
      <c r="Q12" s="182">
        <f t="shared" si="0"/>
        <v>0</v>
      </c>
      <c r="R12" s="192"/>
      <c r="S12" s="192"/>
      <c r="T12" s="113"/>
      <c r="U12" s="114"/>
      <c r="V12" s="114"/>
      <c r="W12" s="115"/>
      <c r="X12" s="117"/>
      <c r="Y12" s="14"/>
      <c r="Z12" s="216"/>
      <c r="AA12" s="216"/>
      <c r="AB12" s="216"/>
      <c r="AC12" s="216"/>
      <c r="AD12" s="216"/>
      <c r="AE12" s="216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216"/>
      <c r="I13" s="216"/>
      <c r="J13" s="217"/>
      <c r="K13" s="2"/>
      <c r="L13" s="189" t="s">
        <v>84</v>
      </c>
      <c r="M13" s="190"/>
      <c r="N13" s="186"/>
      <c r="O13" s="181">
        <f>SUMIF($L$29:$L$993,"DIV",$R$29:$R$993)</f>
        <v>0</v>
      </c>
      <c r="P13" s="181">
        <f>SUMIF($L$29:$L$993,"DIV",$S$29:$S$993)</f>
        <v>0</v>
      </c>
      <c r="Q13" s="182">
        <f t="shared" si="0"/>
        <v>0</v>
      </c>
      <c r="R13" s="192"/>
      <c r="S13" s="192"/>
      <c r="T13" s="113"/>
      <c r="U13" s="114"/>
      <c r="V13" s="114"/>
      <c r="W13" s="115"/>
      <c r="X13" s="117"/>
      <c r="Y13" s="14"/>
      <c r="Z13" s="216"/>
      <c r="AA13" s="216"/>
      <c r="AB13" s="216"/>
      <c r="AC13" s="216"/>
      <c r="AD13" s="216"/>
      <c r="AE13" s="216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218"/>
      <c r="I14" s="219"/>
      <c r="J14" s="219"/>
      <c r="K14" s="219"/>
      <c r="L14" s="189" t="s">
        <v>85</v>
      </c>
      <c r="M14" s="190"/>
      <c r="N14" s="186"/>
      <c r="O14" s="181">
        <f>SUMIF($L$29:$L$993,"LAB",$R$32:$R$993)</f>
        <v>0</v>
      </c>
      <c r="P14" s="181">
        <f>SUMIF($L$29:$L$993,"LAB",$S$29:$S$993)</f>
        <v>0</v>
      </c>
      <c r="Q14" s="182">
        <f t="shared" si="0"/>
        <v>0</v>
      </c>
      <c r="R14" s="193"/>
      <c r="S14" s="193"/>
      <c r="T14" s="218"/>
      <c r="U14" s="218"/>
      <c r="V14" s="218"/>
      <c r="W14" s="218"/>
      <c r="X14" s="219"/>
      <c r="Y14" s="219"/>
      <c r="Z14" s="219"/>
      <c r="AA14" s="219"/>
      <c r="AB14" s="219"/>
      <c r="AC14" s="219"/>
      <c r="AD14" s="219"/>
      <c r="AE14" s="218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216"/>
      <c r="I15" s="216"/>
      <c r="J15" s="217"/>
      <c r="K15" s="2"/>
      <c r="L15" s="189" t="s">
        <v>86</v>
      </c>
      <c r="M15" s="190"/>
      <c r="N15" s="186"/>
      <c r="O15" s="181">
        <f>SUMIF($L$29:$L$993,"FRAG",$R$29:$R$993)</f>
        <v>0</v>
      </c>
      <c r="P15" s="181">
        <f>SUMIF($L$29:$L$993,"FRAG",$S$29:$S$993)</f>
        <v>0</v>
      </c>
      <c r="Q15" s="182">
        <f t="shared" si="0"/>
        <v>0</v>
      </c>
      <c r="R15" s="192"/>
      <c r="S15" s="192"/>
      <c r="T15" s="113"/>
      <c r="U15" s="114"/>
      <c r="V15" s="114"/>
      <c r="W15" s="115"/>
      <c r="X15" s="117"/>
      <c r="Y15" s="14"/>
      <c r="Z15" s="216"/>
      <c r="AA15" s="216"/>
      <c r="AB15" s="216"/>
      <c r="AC15" s="216"/>
      <c r="AD15" s="216"/>
      <c r="AE15" s="216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216"/>
      <c r="I16" s="216"/>
      <c r="J16" s="217"/>
      <c r="K16" s="2"/>
      <c r="L16" s="189" t="s">
        <v>87</v>
      </c>
      <c r="M16" s="190"/>
      <c r="N16" s="186"/>
      <c r="O16" s="181">
        <f>SUMIF($L$29:$L$993,"VER",$R$29:$R$993)</f>
        <v>0</v>
      </c>
      <c r="P16" s="181">
        <f>SUMIF($L$29:$L$993,"VER",$S$29:$S$993)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216"/>
      <c r="AA16" s="216"/>
      <c r="AB16" s="216"/>
      <c r="AC16" s="216"/>
      <c r="AD16" s="216"/>
      <c r="AE16" s="216"/>
    </row>
    <row r="17" spans="1:31" ht="16.5" thickBot="1">
      <c r="A17" s="112"/>
      <c r="B17" s="112"/>
      <c r="C17" s="2"/>
      <c r="D17" s="113"/>
      <c r="E17" s="113"/>
      <c r="F17" s="113"/>
      <c r="G17" s="113"/>
      <c r="H17" s="216"/>
      <c r="I17" s="216"/>
      <c r="J17" s="217"/>
      <c r="K17" s="2"/>
      <c r="L17" s="189" t="s">
        <v>88</v>
      </c>
      <c r="M17" s="190"/>
      <c r="N17" s="186"/>
      <c r="O17" s="181">
        <f>SUMIF($L$29:$L$993,"ROC",$R$29:$R$993)</f>
        <v>0</v>
      </c>
      <c r="P17" s="181">
        <f>SUMIF($L$29:$L$993,"ROC",$S$29:$S$993)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216"/>
      <c r="AA17" s="216"/>
      <c r="AB17" s="216"/>
      <c r="AC17" s="216"/>
      <c r="AD17" s="216"/>
      <c r="AE17" s="216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218"/>
      <c r="I18" s="219"/>
      <c r="J18" s="219"/>
      <c r="K18" s="219"/>
      <c r="L18" s="189" t="s">
        <v>95</v>
      </c>
      <c r="M18" s="190"/>
      <c r="N18" s="186"/>
      <c r="O18" s="181">
        <f>SUMIF($Y$29:$Y$993,"DOCBUR",$AB$29:$AB$993)</f>
        <v>0</v>
      </c>
      <c r="P18" s="181">
        <f>SUMIF($Y$29:$Y$993,"DOCBUR",$AC$29:$AC$993)</f>
        <v>0</v>
      </c>
      <c r="Q18" s="182">
        <f t="shared" si="0"/>
        <v>0</v>
      </c>
      <c r="R18" s="193"/>
      <c r="S18" s="193"/>
      <c r="T18" s="218"/>
      <c r="U18" s="218"/>
      <c r="V18" s="218"/>
      <c r="W18" s="218"/>
      <c r="X18" s="219"/>
      <c r="Y18" s="219"/>
      <c r="Z18" s="219"/>
      <c r="AA18" s="219"/>
      <c r="AB18" s="219"/>
      <c r="AC18" s="219"/>
      <c r="AD18" s="219"/>
      <c r="AE18" s="218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216"/>
      <c r="I19" s="216"/>
      <c r="J19" s="217"/>
      <c r="K19" s="2"/>
      <c r="L19" s="189" t="s">
        <v>96</v>
      </c>
      <c r="M19" s="190"/>
      <c r="N19" s="186"/>
      <c r="O19" s="181">
        <f>SUMIF($Y$29:$Y$993,"DOCBIBLIO",$AB$29:$AB$993)</f>
        <v>0</v>
      </c>
      <c r="P19" s="181">
        <f>SUMIF($Y$29:$Y$993,"DOCBIBLIO",$AC$29:$AC$993)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216"/>
      <c r="AA19" s="216"/>
      <c r="AB19" s="216"/>
      <c r="AC19" s="216"/>
      <c r="AD19" s="216"/>
      <c r="AE19" s="216"/>
    </row>
    <row r="20" spans="1:31" ht="15.75">
      <c r="A20" s="112"/>
      <c r="B20" s="112"/>
      <c r="C20" s="2"/>
      <c r="D20" s="113"/>
      <c r="E20" s="113"/>
      <c r="F20" s="113"/>
      <c r="G20" s="113"/>
      <c r="H20" s="216"/>
      <c r="I20" s="216"/>
      <c r="J20" s="217"/>
      <c r="K20" s="2"/>
      <c r="L20" s="112"/>
      <c r="M20" s="113"/>
      <c r="N20" s="113"/>
      <c r="O20" s="114"/>
      <c r="P20" s="115"/>
      <c r="Q20" s="117"/>
      <c r="R20" s="192"/>
      <c r="S20" s="192"/>
      <c r="T20" s="113"/>
      <c r="U20" s="114"/>
      <c r="V20" s="114"/>
      <c r="W20" s="115"/>
      <c r="X20" s="117"/>
      <c r="Y20" s="14"/>
      <c r="Z20" s="216"/>
      <c r="AA20" s="216"/>
      <c r="AB20" s="216"/>
      <c r="AC20" s="216"/>
      <c r="AD20" s="216"/>
      <c r="AE20" s="216"/>
    </row>
    <row r="21" spans="1:31" ht="15.75">
      <c r="A21" s="112"/>
      <c r="B21" s="112"/>
      <c r="C21" s="2"/>
      <c r="D21" s="113"/>
      <c r="E21" s="113"/>
      <c r="F21" s="113"/>
      <c r="G21" s="113"/>
      <c r="H21" s="216"/>
      <c r="I21" s="216"/>
      <c r="J21" s="217"/>
      <c r="K21" s="2"/>
      <c r="L21" s="112"/>
      <c r="M21" s="113"/>
      <c r="N21" s="113"/>
      <c r="O21" s="114"/>
      <c r="P21" s="115"/>
      <c r="Q21" s="117"/>
      <c r="R21" s="192"/>
      <c r="S21" s="192"/>
      <c r="T21" s="113"/>
      <c r="U21" s="114"/>
      <c r="V21" s="114"/>
      <c r="W21" s="115"/>
      <c r="X21" s="117"/>
      <c r="Y21" s="14"/>
      <c r="Z21" s="216"/>
      <c r="AA21" s="216"/>
      <c r="AB21" s="216"/>
      <c r="AC21" s="216"/>
      <c r="AD21" s="216"/>
      <c r="AE21" s="216"/>
    </row>
    <row r="22" spans="1:31" ht="15.75">
      <c r="A22" s="112"/>
      <c r="B22" s="112"/>
      <c r="C22" s="2"/>
      <c r="D22" s="113"/>
      <c r="E22" s="113"/>
      <c r="F22" s="113"/>
      <c r="G22" s="113"/>
      <c r="H22" s="216"/>
      <c r="I22" s="216"/>
      <c r="J22" s="217"/>
      <c r="K22" s="2"/>
      <c r="L22" s="112"/>
      <c r="M22" s="113"/>
      <c r="N22" s="113"/>
      <c r="O22" s="114"/>
      <c r="P22" s="115"/>
      <c r="Q22" s="117"/>
      <c r="R22" s="192"/>
      <c r="S22" s="192"/>
      <c r="T22" s="113"/>
      <c r="U22" s="114"/>
      <c r="V22" s="114"/>
      <c r="W22" s="115"/>
      <c r="X22" s="117"/>
      <c r="Y22" s="14"/>
      <c r="Z22" s="216"/>
      <c r="AA22" s="216"/>
      <c r="AB22" s="216"/>
      <c r="AC22" s="216"/>
      <c r="AD22" s="216"/>
      <c r="AE22" s="216"/>
    </row>
    <row r="23" spans="1:31" ht="15.75">
      <c r="A23" s="112"/>
      <c r="B23" s="112"/>
      <c r="C23" s="2"/>
      <c r="D23" s="113"/>
      <c r="E23" s="113"/>
      <c r="F23" s="113"/>
      <c r="G23" s="113"/>
      <c r="H23" s="216"/>
      <c r="I23" s="216"/>
      <c r="J23" s="217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216"/>
      <c r="AA23" s="216"/>
      <c r="AB23" s="216"/>
      <c r="AC23" s="216"/>
      <c r="AD23" s="216"/>
      <c r="AE23" s="216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218"/>
      <c r="I24" s="219"/>
      <c r="J24" s="219"/>
      <c r="K24" s="219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X24" s="219"/>
      <c r="Y24" s="219"/>
      <c r="Z24" s="219"/>
      <c r="AA24" s="219"/>
      <c r="AB24" s="219"/>
      <c r="AC24" s="219"/>
      <c r="AD24" s="219"/>
      <c r="AE24" s="218"/>
      <c r="AF24" s="23"/>
      <c r="AG24" s="23"/>
      <c r="AH24" s="8"/>
    </row>
    <row r="25" spans="1:31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7"/>
      <c r="V25" s="767"/>
      <c r="W25" s="767"/>
      <c r="X25" s="767"/>
      <c r="Y25" s="764" t="s">
        <v>35</v>
      </c>
      <c r="Z25" s="765"/>
      <c r="AA25" s="765"/>
      <c r="AB25" s="765"/>
      <c r="AC25" s="153"/>
      <c r="AD25" s="138"/>
      <c r="AE25" s="754" t="s">
        <v>0</v>
      </c>
    </row>
    <row r="26" spans="1:31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97</v>
      </c>
      <c r="S26" s="740" t="s">
        <v>91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104</v>
      </c>
      <c r="AB26" s="758" t="s">
        <v>105</v>
      </c>
      <c r="AC26" s="762" t="s">
        <v>91</v>
      </c>
      <c r="AD26" s="757" t="s">
        <v>55</v>
      </c>
      <c r="AE26" s="755"/>
    </row>
    <row r="27" spans="1:31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104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68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41"/>
      <c r="S27" s="741"/>
      <c r="T27" s="742"/>
      <c r="U27" s="762"/>
      <c r="V27" s="762"/>
      <c r="W27" s="762"/>
      <c r="X27" s="762"/>
      <c r="Y27" s="761"/>
      <c r="Z27" s="759"/>
      <c r="AA27" s="759"/>
      <c r="AB27" s="759"/>
      <c r="AC27" s="763"/>
      <c r="AD27" s="757"/>
      <c r="AE27" s="756"/>
    </row>
    <row r="28" spans="1:31" ht="12.75">
      <c r="A28" s="167"/>
      <c r="B28" s="222"/>
      <c r="C28" s="168"/>
      <c r="D28" s="168"/>
      <c r="E28" s="168"/>
      <c r="F28" s="168"/>
      <c r="G28" s="169"/>
      <c r="H28" s="223"/>
      <c r="I28" s="224"/>
      <c r="J28" s="224"/>
      <c r="K28" s="225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156"/>
      <c r="D29" s="160" t="s">
        <v>116</v>
      </c>
      <c r="E29" s="156"/>
      <c r="F29" s="160"/>
      <c r="G29" s="176"/>
      <c r="H29" s="226"/>
      <c r="I29" s="227"/>
      <c r="J29" s="161"/>
      <c r="K29" s="228"/>
      <c r="L29" s="226" t="s">
        <v>32</v>
      </c>
      <c r="M29" s="162"/>
      <c r="N29" s="162">
        <v>1</v>
      </c>
      <c r="O29" s="162"/>
      <c r="P29" s="162"/>
      <c r="Q29" s="162"/>
      <c r="R29" s="163">
        <f>(O29*P29*Q29)/1000000</f>
        <v>0</v>
      </c>
      <c r="S29" s="179"/>
      <c r="T29" s="229" t="s">
        <v>110</v>
      </c>
      <c r="U29" s="227"/>
      <c r="V29" s="227"/>
      <c r="W29" s="230"/>
      <c r="X29" s="230"/>
      <c r="Y29" s="164"/>
      <c r="Z29" s="165"/>
      <c r="AA29" s="231"/>
      <c r="AB29" s="232"/>
      <c r="AC29" s="183"/>
      <c r="AD29" s="233"/>
      <c r="AE29" s="166"/>
    </row>
    <row r="30" spans="1:31" s="19" customFormat="1" ht="12.75">
      <c r="A30" s="159"/>
      <c r="B30" s="160"/>
      <c r="C30" s="156"/>
      <c r="D30" s="160"/>
      <c r="E30" s="156"/>
      <c r="F30" s="160"/>
      <c r="G30" s="176"/>
      <c r="H30" s="226"/>
      <c r="I30" s="227"/>
      <c r="J30" s="161"/>
      <c r="K30" s="228"/>
      <c r="L30" s="226" t="s">
        <v>32</v>
      </c>
      <c r="M30" s="162"/>
      <c r="N30" s="162">
        <v>1</v>
      </c>
      <c r="O30" s="162"/>
      <c r="P30" s="162"/>
      <c r="Q30" s="162"/>
      <c r="R30" s="163">
        <f aca="true" t="shared" si="1" ref="R30:R58">(O30*P30*Q30)/1000000</f>
        <v>0</v>
      </c>
      <c r="S30" s="179"/>
      <c r="T30" s="229" t="s">
        <v>110</v>
      </c>
      <c r="U30" s="227"/>
      <c r="V30" s="227"/>
      <c r="W30" s="230"/>
      <c r="X30" s="230"/>
      <c r="Y30" s="164"/>
      <c r="Z30" s="165"/>
      <c r="AA30" s="231"/>
      <c r="AB30" s="232"/>
      <c r="AC30" s="183"/>
      <c r="AD30" s="233"/>
      <c r="AE30" s="166"/>
    </row>
    <row r="31" spans="1:31" s="19" customFormat="1" ht="12.75">
      <c r="A31" s="159"/>
      <c r="B31" s="160"/>
      <c r="C31" s="156"/>
      <c r="D31" s="160"/>
      <c r="E31" s="156"/>
      <c r="F31" s="48"/>
      <c r="G31" s="176"/>
      <c r="H31" s="234"/>
      <c r="I31" s="235"/>
      <c r="J31" s="157"/>
      <c r="K31" s="236"/>
      <c r="L31" s="226" t="s">
        <v>32</v>
      </c>
      <c r="M31" s="162"/>
      <c r="N31" s="162">
        <v>1</v>
      </c>
      <c r="O31" s="162"/>
      <c r="P31" s="162"/>
      <c r="Q31" s="162"/>
      <c r="R31" s="163">
        <f t="shared" si="1"/>
        <v>0</v>
      </c>
      <c r="S31" s="179"/>
      <c r="T31" s="229" t="s">
        <v>110</v>
      </c>
      <c r="U31" s="235"/>
      <c r="V31" s="235"/>
      <c r="W31" s="237"/>
      <c r="X31" s="237"/>
      <c r="Y31" s="164"/>
      <c r="Z31" s="50"/>
      <c r="AA31" s="238"/>
      <c r="AB31" s="239"/>
      <c r="AC31" s="183"/>
      <c r="AD31" s="240"/>
      <c r="AE31" s="51"/>
    </row>
    <row r="32" spans="1:31" s="19" customFormat="1" ht="12.75">
      <c r="A32" s="159"/>
      <c r="B32" s="160"/>
      <c r="C32" s="156"/>
      <c r="D32" s="160"/>
      <c r="E32" s="156"/>
      <c r="F32" s="160"/>
      <c r="G32" s="176"/>
      <c r="H32" s="226"/>
      <c r="I32" s="227"/>
      <c r="J32" s="161"/>
      <c r="K32" s="228"/>
      <c r="L32" s="226" t="s">
        <v>32</v>
      </c>
      <c r="M32" s="162"/>
      <c r="N32" s="162">
        <v>1</v>
      </c>
      <c r="O32" s="162"/>
      <c r="P32" s="162"/>
      <c r="Q32" s="162"/>
      <c r="R32" s="163">
        <f t="shared" si="1"/>
        <v>0</v>
      </c>
      <c r="S32" s="179"/>
      <c r="T32" s="229" t="s">
        <v>110</v>
      </c>
      <c r="U32" s="227"/>
      <c r="V32" s="227"/>
      <c r="W32" s="230"/>
      <c r="X32" s="230"/>
      <c r="Y32" s="164"/>
      <c r="Z32" s="165"/>
      <c r="AA32" s="231"/>
      <c r="AB32" s="232"/>
      <c r="AC32" s="183"/>
      <c r="AD32" s="233"/>
      <c r="AE32" s="166"/>
    </row>
    <row r="33" spans="1:31" s="19" customFormat="1" ht="12.75">
      <c r="A33" s="159"/>
      <c r="B33" s="160"/>
      <c r="C33" s="156"/>
      <c r="D33" s="160"/>
      <c r="E33" s="156"/>
      <c r="F33" s="160"/>
      <c r="G33" s="176"/>
      <c r="H33" s="226"/>
      <c r="I33" s="227"/>
      <c r="J33" s="161"/>
      <c r="K33" s="228"/>
      <c r="L33" s="226" t="s">
        <v>32</v>
      </c>
      <c r="M33" s="162"/>
      <c r="N33" s="162">
        <v>1</v>
      </c>
      <c r="O33" s="162"/>
      <c r="P33" s="162"/>
      <c r="Q33" s="162"/>
      <c r="R33" s="163">
        <f t="shared" si="1"/>
        <v>0</v>
      </c>
      <c r="S33" s="179"/>
      <c r="T33" s="229" t="s">
        <v>110</v>
      </c>
      <c r="U33" s="227"/>
      <c r="V33" s="227"/>
      <c r="W33" s="230"/>
      <c r="X33" s="230"/>
      <c r="Y33" s="164"/>
      <c r="Z33" s="165"/>
      <c r="AA33" s="231"/>
      <c r="AB33" s="232"/>
      <c r="AC33" s="183"/>
      <c r="AD33" s="233"/>
      <c r="AE33" s="166"/>
    </row>
    <row r="34" spans="1:31" s="19" customFormat="1" ht="12.75">
      <c r="A34" s="159"/>
      <c r="B34" s="160"/>
      <c r="C34" s="156"/>
      <c r="D34" s="160"/>
      <c r="E34" s="156"/>
      <c r="F34" s="48"/>
      <c r="G34" s="176"/>
      <c r="H34" s="234"/>
      <c r="I34" s="235"/>
      <c r="J34" s="157"/>
      <c r="K34" s="236"/>
      <c r="L34" s="226" t="s">
        <v>32</v>
      </c>
      <c r="M34" s="162"/>
      <c r="N34" s="162">
        <v>1</v>
      </c>
      <c r="O34" s="49"/>
      <c r="P34" s="49"/>
      <c r="Q34" s="49"/>
      <c r="R34" s="163">
        <f t="shared" si="1"/>
        <v>0</v>
      </c>
      <c r="S34" s="179"/>
      <c r="T34" s="229" t="s">
        <v>110</v>
      </c>
      <c r="U34" s="235"/>
      <c r="V34" s="235"/>
      <c r="W34" s="237"/>
      <c r="X34" s="237"/>
      <c r="Y34" s="164"/>
      <c r="Z34" s="50"/>
      <c r="AA34" s="231"/>
      <c r="AB34" s="239"/>
      <c r="AC34" s="183"/>
      <c r="AD34" s="240"/>
      <c r="AE34" s="51"/>
    </row>
    <row r="35" spans="1:31" s="19" customFormat="1" ht="12.75">
      <c r="A35" s="159"/>
      <c r="B35" s="160"/>
      <c r="C35" s="156"/>
      <c r="D35" s="160"/>
      <c r="E35" s="156"/>
      <c r="F35" s="48"/>
      <c r="G35" s="176"/>
      <c r="H35" s="234"/>
      <c r="I35" s="235"/>
      <c r="J35" s="157"/>
      <c r="K35" s="236"/>
      <c r="L35" s="226" t="s">
        <v>32</v>
      </c>
      <c r="M35" s="162"/>
      <c r="N35" s="162">
        <v>1</v>
      </c>
      <c r="O35" s="49"/>
      <c r="P35" s="49"/>
      <c r="Q35" s="49"/>
      <c r="R35" s="163">
        <f t="shared" si="1"/>
        <v>0</v>
      </c>
      <c r="S35" s="179"/>
      <c r="T35" s="229" t="s">
        <v>110</v>
      </c>
      <c r="U35" s="235"/>
      <c r="V35" s="235"/>
      <c r="W35" s="237"/>
      <c r="X35" s="237"/>
      <c r="Y35" s="164"/>
      <c r="Z35" s="50"/>
      <c r="AA35" s="231"/>
      <c r="AB35" s="239"/>
      <c r="AC35" s="183"/>
      <c r="AD35" s="240"/>
      <c r="AE35" s="51"/>
    </row>
    <row r="36" spans="1:31" s="19" customFormat="1" ht="12.75">
      <c r="A36" s="159"/>
      <c r="B36" s="160"/>
      <c r="C36" s="156"/>
      <c r="D36" s="160"/>
      <c r="E36" s="156"/>
      <c r="F36" s="105"/>
      <c r="G36" s="176"/>
      <c r="H36" s="241"/>
      <c r="I36" s="242"/>
      <c r="J36" s="158"/>
      <c r="K36" s="243"/>
      <c r="L36" s="226" t="s">
        <v>32</v>
      </c>
      <c r="M36" s="162"/>
      <c r="N36" s="162">
        <v>1</v>
      </c>
      <c r="O36" s="49"/>
      <c r="P36" s="49"/>
      <c r="Q36" s="49"/>
      <c r="R36" s="163">
        <f t="shared" si="1"/>
        <v>0</v>
      </c>
      <c r="S36" s="179"/>
      <c r="T36" s="229" t="s">
        <v>110</v>
      </c>
      <c r="U36" s="242"/>
      <c r="V36" s="242"/>
      <c r="W36" s="244"/>
      <c r="X36" s="244"/>
      <c r="Y36" s="164"/>
      <c r="Z36" s="107"/>
      <c r="AA36" s="231"/>
      <c r="AB36" s="239"/>
      <c r="AC36" s="183"/>
      <c r="AD36" s="246"/>
      <c r="AE36" s="108"/>
    </row>
    <row r="37" spans="1:31" s="19" customFormat="1" ht="12.75">
      <c r="A37" s="159"/>
      <c r="B37" s="160"/>
      <c r="C37" s="156"/>
      <c r="D37" s="160"/>
      <c r="E37" s="156"/>
      <c r="F37" s="105"/>
      <c r="G37" s="176"/>
      <c r="H37" s="241"/>
      <c r="I37" s="242"/>
      <c r="J37" s="158"/>
      <c r="K37" s="243"/>
      <c r="L37" s="226" t="s">
        <v>32</v>
      </c>
      <c r="M37" s="49"/>
      <c r="N37" s="162">
        <v>1</v>
      </c>
      <c r="O37" s="49"/>
      <c r="P37" s="49"/>
      <c r="Q37" s="49"/>
      <c r="R37" s="163">
        <f t="shared" si="1"/>
        <v>0</v>
      </c>
      <c r="S37" s="179"/>
      <c r="T37" s="229" t="s">
        <v>110</v>
      </c>
      <c r="U37" s="242"/>
      <c r="V37" s="242"/>
      <c r="W37" s="244"/>
      <c r="X37" s="244"/>
      <c r="Y37" s="164"/>
      <c r="Z37" s="107"/>
      <c r="AA37" s="231"/>
      <c r="AB37" s="245"/>
      <c r="AC37" s="183"/>
      <c r="AD37" s="246"/>
      <c r="AE37" s="108"/>
    </row>
    <row r="38" spans="1:31" s="19" customFormat="1" ht="12.75">
      <c r="A38" s="159"/>
      <c r="B38" s="160"/>
      <c r="C38" s="156"/>
      <c r="D38" s="160"/>
      <c r="E38" s="156"/>
      <c r="F38" s="105"/>
      <c r="G38" s="176"/>
      <c r="H38" s="241"/>
      <c r="I38" s="242"/>
      <c r="J38" s="158"/>
      <c r="K38" s="243"/>
      <c r="L38" s="226" t="s">
        <v>32</v>
      </c>
      <c r="M38" s="49"/>
      <c r="N38" s="162">
        <v>1</v>
      </c>
      <c r="O38" s="49"/>
      <c r="P38" s="49"/>
      <c r="Q38" s="49"/>
      <c r="R38" s="163">
        <f t="shared" si="1"/>
        <v>0</v>
      </c>
      <c r="S38" s="179"/>
      <c r="T38" s="229" t="s">
        <v>110</v>
      </c>
      <c r="U38" s="242"/>
      <c r="V38" s="242"/>
      <c r="W38" s="244"/>
      <c r="X38" s="244"/>
      <c r="Y38" s="164"/>
      <c r="Z38" s="107"/>
      <c r="AA38" s="231"/>
      <c r="AB38" s="245"/>
      <c r="AC38" s="183"/>
      <c r="AD38" s="246"/>
      <c r="AE38" s="108"/>
    </row>
    <row r="39" spans="1:31" s="19" customFormat="1" ht="12.75">
      <c r="A39" s="159"/>
      <c r="B39" s="160"/>
      <c r="C39" s="156"/>
      <c r="D39" s="160"/>
      <c r="E39" s="156"/>
      <c r="F39" s="105"/>
      <c r="G39" s="176"/>
      <c r="H39" s="241"/>
      <c r="I39" s="242"/>
      <c r="J39" s="158"/>
      <c r="K39" s="243"/>
      <c r="L39" s="226" t="s">
        <v>32</v>
      </c>
      <c r="M39" s="162"/>
      <c r="N39" s="162">
        <v>1</v>
      </c>
      <c r="O39" s="106"/>
      <c r="P39" s="106"/>
      <c r="Q39" s="106"/>
      <c r="R39" s="163">
        <f t="shared" si="1"/>
        <v>0</v>
      </c>
      <c r="S39" s="179"/>
      <c r="T39" s="229" t="s">
        <v>110</v>
      </c>
      <c r="U39" s="242"/>
      <c r="V39" s="242"/>
      <c r="W39" s="244"/>
      <c r="X39" s="244"/>
      <c r="Y39" s="164"/>
      <c r="Z39" s="107"/>
      <c r="AA39" s="231"/>
      <c r="AB39" s="245"/>
      <c r="AC39" s="183"/>
      <c r="AD39" s="246"/>
      <c r="AE39" s="108"/>
    </row>
    <row r="40" spans="1:31" s="19" customFormat="1" ht="12.75">
      <c r="A40" s="159"/>
      <c r="B40" s="160"/>
      <c r="C40" s="156"/>
      <c r="D40" s="160"/>
      <c r="E40" s="156"/>
      <c r="F40" s="105"/>
      <c r="G40" s="176"/>
      <c r="H40" s="241"/>
      <c r="I40" s="242"/>
      <c r="J40" s="158"/>
      <c r="K40" s="243"/>
      <c r="L40" s="226" t="s">
        <v>32</v>
      </c>
      <c r="M40" s="162"/>
      <c r="N40" s="162">
        <v>1</v>
      </c>
      <c r="O40" s="106"/>
      <c r="P40" s="106"/>
      <c r="Q40" s="106"/>
      <c r="R40" s="163">
        <f t="shared" si="1"/>
        <v>0</v>
      </c>
      <c r="S40" s="179"/>
      <c r="T40" s="229" t="s">
        <v>110</v>
      </c>
      <c r="U40" s="242"/>
      <c r="V40" s="242"/>
      <c r="W40" s="244"/>
      <c r="X40" s="244"/>
      <c r="Y40" s="164"/>
      <c r="Z40" s="107"/>
      <c r="AA40" s="231"/>
      <c r="AB40" s="245"/>
      <c r="AC40" s="183"/>
      <c r="AD40" s="246"/>
      <c r="AE40" s="108"/>
    </row>
    <row r="41" spans="1:31" s="19" customFormat="1" ht="12.75">
      <c r="A41" s="159"/>
      <c r="B41" s="160"/>
      <c r="C41" s="156"/>
      <c r="D41" s="160"/>
      <c r="E41" s="156"/>
      <c r="F41" s="105"/>
      <c r="G41" s="176"/>
      <c r="H41" s="241"/>
      <c r="I41" s="242"/>
      <c r="J41" s="158"/>
      <c r="K41" s="243"/>
      <c r="L41" s="226" t="s">
        <v>32</v>
      </c>
      <c r="M41" s="162"/>
      <c r="N41" s="162">
        <v>1</v>
      </c>
      <c r="O41" s="106"/>
      <c r="P41" s="106"/>
      <c r="Q41" s="106"/>
      <c r="R41" s="163">
        <f t="shared" si="1"/>
        <v>0</v>
      </c>
      <c r="S41" s="179"/>
      <c r="T41" s="229" t="s">
        <v>110</v>
      </c>
      <c r="U41" s="242"/>
      <c r="V41" s="242"/>
      <c r="W41" s="244"/>
      <c r="X41" s="244"/>
      <c r="Y41" s="164"/>
      <c r="Z41" s="107"/>
      <c r="AA41" s="231"/>
      <c r="AB41" s="245"/>
      <c r="AC41" s="183"/>
      <c r="AD41" s="246"/>
      <c r="AE41" s="108"/>
    </row>
    <row r="42" spans="1:31" s="19" customFormat="1" ht="12.75">
      <c r="A42" s="159"/>
      <c r="B42" s="160"/>
      <c r="C42" s="156"/>
      <c r="D42" s="160"/>
      <c r="E42" s="156"/>
      <c r="F42" s="105"/>
      <c r="G42" s="176"/>
      <c r="H42" s="241"/>
      <c r="I42" s="242"/>
      <c r="J42" s="158"/>
      <c r="K42" s="243"/>
      <c r="L42" s="226" t="s">
        <v>32</v>
      </c>
      <c r="M42" s="162"/>
      <c r="N42" s="162">
        <v>1</v>
      </c>
      <c r="O42" s="106"/>
      <c r="P42" s="106"/>
      <c r="Q42" s="106"/>
      <c r="R42" s="163">
        <f t="shared" si="1"/>
        <v>0</v>
      </c>
      <c r="S42" s="179"/>
      <c r="T42" s="229" t="s">
        <v>110</v>
      </c>
      <c r="U42" s="242"/>
      <c r="V42" s="242"/>
      <c r="W42" s="244"/>
      <c r="X42" s="244"/>
      <c r="Y42" s="164"/>
      <c r="Z42" s="107"/>
      <c r="AA42" s="231"/>
      <c r="AB42" s="245"/>
      <c r="AC42" s="183"/>
      <c r="AD42" s="246"/>
      <c r="AE42" s="108"/>
    </row>
    <row r="43" spans="1:31" s="19" customFormat="1" ht="12.75">
      <c r="A43" s="159"/>
      <c r="B43" s="160"/>
      <c r="C43" s="156"/>
      <c r="D43" s="160"/>
      <c r="E43" s="156"/>
      <c r="F43" s="105"/>
      <c r="G43" s="176"/>
      <c r="H43" s="241"/>
      <c r="I43" s="242"/>
      <c r="J43" s="158"/>
      <c r="K43" s="243"/>
      <c r="L43" s="226" t="s">
        <v>32</v>
      </c>
      <c r="M43" s="162"/>
      <c r="N43" s="162">
        <v>1</v>
      </c>
      <c r="O43" s="106"/>
      <c r="P43" s="106"/>
      <c r="Q43" s="106"/>
      <c r="R43" s="163">
        <f t="shared" si="1"/>
        <v>0</v>
      </c>
      <c r="S43" s="179"/>
      <c r="T43" s="229" t="s">
        <v>110</v>
      </c>
      <c r="U43" s="242"/>
      <c r="V43" s="242"/>
      <c r="W43" s="244"/>
      <c r="X43" s="244"/>
      <c r="Y43" s="164"/>
      <c r="Z43" s="107"/>
      <c r="AA43" s="231"/>
      <c r="AB43" s="245"/>
      <c r="AC43" s="183"/>
      <c r="AD43" s="246"/>
      <c r="AE43" s="108"/>
    </row>
    <row r="44" spans="1:31" s="19" customFormat="1" ht="12.75">
      <c r="A44" s="159"/>
      <c r="B44" s="160"/>
      <c r="C44" s="156"/>
      <c r="D44" s="160"/>
      <c r="E44" s="156"/>
      <c r="F44" s="105"/>
      <c r="G44" s="176"/>
      <c r="H44" s="241"/>
      <c r="I44" s="242"/>
      <c r="J44" s="158"/>
      <c r="K44" s="243"/>
      <c r="L44" s="226" t="s">
        <v>32</v>
      </c>
      <c r="M44" s="162"/>
      <c r="N44" s="162">
        <v>1</v>
      </c>
      <c r="O44" s="106"/>
      <c r="P44" s="106"/>
      <c r="Q44" s="106"/>
      <c r="R44" s="163">
        <f t="shared" si="1"/>
        <v>0</v>
      </c>
      <c r="S44" s="179"/>
      <c r="T44" s="229" t="s">
        <v>110</v>
      </c>
      <c r="U44" s="242"/>
      <c r="V44" s="242"/>
      <c r="W44" s="244"/>
      <c r="X44" s="244"/>
      <c r="Y44" s="164"/>
      <c r="Z44" s="107"/>
      <c r="AA44" s="231"/>
      <c r="AB44" s="245"/>
      <c r="AC44" s="183"/>
      <c r="AD44" s="246"/>
      <c r="AE44" s="108"/>
    </row>
    <row r="45" spans="1:31" s="19" customFormat="1" ht="12.75">
      <c r="A45" s="159"/>
      <c r="B45" s="160"/>
      <c r="C45" s="156"/>
      <c r="D45" s="160"/>
      <c r="E45" s="156"/>
      <c r="F45" s="105"/>
      <c r="G45" s="176"/>
      <c r="H45" s="241"/>
      <c r="I45" s="242"/>
      <c r="J45" s="158"/>
      <c r="K45" s="243"/>
      <c r="L45" s="226" t="s">
        <v>32</v>
      </c>
      <c r="M45" s="162"/>
      <c r="N45" s="162">
        <v>1</v>
      </c>
      <c r="O45" s="106"/>
      <c r="P45" s="106"/>
      <c r="Q45" s="106"/>
      <c r="R45" s="163">
        <f t="shared" si="1"/>
        <v>0</v>
      </c>
      <c r="S45" s="179"/>
      <c r="T45" s="229" t="s">
        <v>110</v>
      </c>
      <c r="U45" s="242"/>
      <c r="V45" s="242"/>
      <c r="W45" s="244"/>
      <c r="X45" s="244"/>
      <c r="Y45" s="164"/>
      <c r="Z45" s="107"/>
      <c r="AA45" s="231"/>
      <c r="AB45" s="245"/>
      <c r="AC45" s="183"/>
      <c r="AD45" s="246"/>
      <c r="AE45" s="108"/>
    </row>
    <row r="46" spans="1:31" s="19" customFormat="1" ht="12.75">
      <c r="A46" s="159"/>
      <c r="B46" s="160"/>
      <c r="C46" s="156"/>
      <c r="D46" s="160"/>
      <c r="E46" s="156"/>
      <c r="F46" s="105"/>
      <c r="G46" s="176"/>
      <c r="H46" s="241"/>
      <c r="I46" s="242"/>
      <c r="J46" s="158"/>
      <c r="K46" s="243"/>
      <c r="L46" s="226" t="s">
        <v>32</v>
      </c>
      <c r="M46" s="162"/>
      <c r="N46" s="162">
        <v>1</v>
      </c>
      <c r="O46" s="106"/>
      <c r="P46" s="106"/>
      <c r="Q46" s="106"/>
      <c r="R46" s="163">
        <f t="shared" si="1"/>
        <v>0</v>
      </c>
      <c r="S46" s="179"/>
      <c r="T46" s="229" t="s">
        <v>110</v>
      </c>
      <c r="U46" s="242"/>
      <c r="V46" s="242"/>
      <c r="W46" s="244"/>
      <c r="X46" s="244"/>
      <c r="Y46" s="164"/>
      <c r="Z46" s="107"/>
      <c r="AA46" s="231"/>
      <c r="AB46" s="245"/>
      <c r="AC46" s="183"/>
      <c r="AD46" s="246"/>
      <c r="AE46" s="108"/>
    </row>
    <row r="47" spans="1:31" s="19" customFormat="1" ht="12.75">
      <c r="A47" s="159"/>
      <c r="B47" s="160"/>
      <c r="C47" s="156"/>
      <c r="D47" s="160"/>
      <c r="E47" s="156"/>
      <c r="F47" s="105"/>
      <c r="G47" s="176"/>
      <c r="H47" s="241"/>
      <c r="I47" s="242"/>
      <c r="J47" s="158"/>
      <c r="K47" s="243"/>
      <c r="L47" s="226" t="s">
        <v>32</v>
      </c>
      <c r="M47" s="106"/>
      <c r="N47" s="162">
        <v>1</v>
      </c>
      <c r="O47" s="106"/>
      <c r="P47" s="106"/>
      <c r="Q47" s="106"/>
      <c r="R47" s="163">
        <f t="shared" si="1"/>
        <v>0</v>
      </c>
      <c r="S47" s="179"/>
      <c r="T47" s="229" t="s">
        <v>110</v>
      </c>
      <c r="U47" s="242"/>
      <c r="V47" s="242"/>
      <c r="W47" s="244"/>
      <c r="X47" s="244"/>
      <c r="Y47" s="164"/>
      <c r="Z47" s="107"/>
      <c r="AA47" s="231"/>
      <c r="AB47" s="245"/>
      <c r="AC47" s="183"/>
      <c r="AD47" s="246"/>
      <c r="AE47" s="108"/>
    </row>
    <row r="48" spans="1:31" s="19" customFormat="1" ht="12.75">
      <c r="A48" s="159"/>
      <c r="B48" s="160"/>
      <c r="C48" s="156"/>
      <c r="D48" s="160"/>
      <c r="E48" s="156"/>
      <c r="F48" s="105"/>
      <c r="G48" s="176"/>
      <c r="H48" s="241"/>
      <c r="I48" s="242"/>
      <c r="J48" s="158"/>
      <c r="K48" s="243"/>
      <c r="L48" s="226" t="s">
        <v>32</v>
      </c>
      <c r="M48" s="106"/>
      <c r="N48" s="162">
        <v>1</v>
      </c>
      <c r="O48" s="106"/>
      <c r="P48" s="106"/>
      <c r="Q48" s="106"/>
      <c r="R48" s="163">
        <f t="shared" si="1"/>
        <v>0</v>
      </c>
      <c r="S48" s="179"/>
      <c r="T48" s="229" t="s">
        <v>110</v>
      </c>
      <c r="U48" s="242"/>
      <c r="V48" s="242"/>
      <c r="W48" s="244"/>
      <c r="X48" s="244"/>
      <c r="Y48" s="164"/>
      <c r="Z48" s="107"/>
      <c r="AA48" s="231"/>
      <c r="AB48" s="245"/>
      <c r="AC48" s="183"/>
      <c r="AD48" s="246"/>
      <c r="AE48" s="108"/>
    </row>
    <row r="49" spans="1:31" s="19" customFormat="1" ht="12.75">
      <c r="A49" s="159"/>
      <c r="B49" s="160"/>
      <c r="C49" s="156"/>
      <c r="D49" s="160"/>
      <c r="E49" s="156"/>
      <c r="F49" s="105"/>
      <c r="G49" s="176"/>
      <c r="H49" s="241"/>
      <c r="I49" s="242"/>
      <c r="J49" s="158"/>
      <c r="K49" s="243"/>
      <c r="L49" s="226" t="s">
        <v>32</v>
      </c>
      <c r="M49" s="106"/>
      <c r="N49" s="162">
        <v>1</v>
      </c>
      <c r="O49" s="106"/>
      <c r="P49" s="106"/>
      <c r="Q49" s="106"/>
      <c r="R49" s="163">
        <f t="shared" si="1"/>
        <v>0</v>
      </c>
      <c r="S49" s="179"/>
      <c r="T49" s="229" t="s">
        <v>110</v>
      </c>
      <c r="U49" s="242"/>
      <c r="V49" s="242"/>
      <c r="W49" s="244"/>
      <c r="X49" s="244"/>
      <c r="Y49" s="164"/>
      <c r="Z49" s="107"/>
      <c r="AA49" s="231"/>
      <c r="AB49" s="245"/>
      <c r="AC49" s="183"/>
      <c r="AD49" s="246"/>
      <c r="AE49" s="108"/>
    </row>
    <row r="50" spans="1:31" s="19" customFormat="1" ht="12.75">
      <c r="A50" s="159"/>
      <c r="B50" s="160"/>
      <c r="C50" s="156"/>
      <c r="D50" s="160"/>
      <c r="E50" s="156"/>
      <c r="F50" s="105"/>
      <c r="G50" s="176"/>
      <c r="H50" s="241"/>
      <c r="I50" s="242"/>
      <c r="J50" s="158"/>
      <c r="K50" s="243"/>
      <c r="L50" s="226" t="s">
        <v>32</v>
      </c>
      <c r="M50" s="106"/>
      <c r="N50" s="162">
        <v>1</v>
      </c>
      <c r="O50" s="106"/>
      <c r="P50" s="106"/>
      <c r="Q50" s="106"/>
      <c r="R50" s="163">
        <f t="shared" si="1"/>
        <v>0</v>
      </c>
      <c r="S50" s="179"/>
      <c r="T50" s="229" t="s">
        <v>110</v>
      </c>
      <c r="U50" s="242"/>
      <c r="V50" s="242"/>
      <c r="W50" s="244"/>
      <c r="X50" s="244"/>
      <c r="Y50" s="164"/>
      <c r="Z50" s="107"/>
      <c r="AA50" s="231"/>
      <c r="AB50" s="245"/>
      <c r="AC50" s="183"/>
      <c r="AD50" s="246"/>
      <c r="AE50" s="108"/>
    </row>
    <row r="51" spans="1:31" s="19" customFormat="1" ht="12.75">
      <c r="A51" s="159"/>
      <c r="B51" s="160"/>
      <c r="C51" s="156"/>
      <c r="D51" s="160"/>
      <c r="E51" s="156"/>
      <c r="F51" s="105"/>
      <c r="G51" s="176"/>
      <c r="H51" s="241"/>
      <c r="I51" s="242"/>
      <c r="J51" s="158"/>
      <c r="K51" s="243"/>
      <c r="L51" s="226" t="s">
        <v>32</v>
      </c>
      <c r="M51" s="106"/>
      <c r="N51" s="162">
        <v>1</v>
      </c>
      <c r="O51" s="106"/>
      <c r="P51" s="106"/>
      <c r="Q51" s="106"/>
      <c r="R51" s="163">
        <f t="shared" si="1"/>
        <v>0</v>
      </c>
      <c r="S51" s="210"/>
      <c r="T51" s="229" t="s">
        <v>110</v>
      </c>
      <c r="U51" s="242"/>
      <c r="V51" s="242"/>
      <c r="W51" s="244"/>
      <c r="X51" s="244"/>
      <c r="Y51" s="164"/>
      <c r="Z51" s="107"/>
      <c r="AA51" s="231"/>
      <c r="AB51" s="245"/>
      <c r="AC51" s="211"/>
      <c r="AD51" s="246"/>
      <c r="AE51" s="108"/>
    </row>
    <row r="52" spans="1:32" s="19" customFormat="1" ht="12.75">
      <c r="A52" s="52"/>
      <c r="B52" s="48"/>
      <c r="C52" s="154"/>
      <c r="D52" s="48"/>
      <c r="E52" s="156"/>
      <c r="F52" s="48"/>
      <c r="G52" s="176"/>
      <c r="H52" s="234"/>
      <c r="I52" s="235"/>
      <c r="J52" s="157"/>
      <c r="K52" s="236"/>
      <c r="L52" s="226" t="s">
        <v>32</v>
      </c>
      <c r="M52" s="49"/>
      <c r="N52" s="162">
        <v>1</v>
      </c>
      <c r="O52" s="49"/>
      <c r="P52" s="49"/>
      <c r="Q52" s="49"/>
      <c r="R52" s="163">
        <f t="shared" si="1"/>
        <v>0</v>
      </c>
      <c r="S52" s="179"/>
      <c r="T52" s="229" t="s">
        <v>110</v>
      </c>
      <c r="U52" s="235"/>
      <c r="V52" s="235"/>
      <c r="W52" s="237"/>
      <c r="X52" s="237"/>
      <c r="Y52" s="164"/>
      <c r="Z52" s="50"/>
      <c r="AA52" s="231"/>
      <c r="AB52" s="239"/>
      <c r="AC52" s="183"/>
      <c r="AD52" s="240"/>
      <c r="AE52" s="51"/>
      <c r="AF52" s="212"/>
    </row>
    <row r="53" spans="1:32" s="19" customFormat="1" ht="12.75">
      <c r="A53" s="159"/>
      <c r="B53" s="160"/>
      <c r="C53" s="156"/>
      <c r="D53" s="160"/>
      <c r="E53" s="156"/>
      <c r="F53" s="49"/>
      <c r="G53" s="176"/>
      <c r="H53" s="234"/>
      <c r="I53" s="235"/>
      <c r="J53" s="157"/>
      <c r="K53" s="236"/>
      <c r="L53" s="226" t="s">
        <v>32</v>
      </c>
      <c r="M53" s="49"/>
      <c r="N53" s="162">
        <v>1</v>
      </c>
      <c r="O53" s="49"/>
      <c r="P53" s="49"/>
      <c r="Q53" s="49"/>
      <c r="R53" s="163">
        <f t="shared" si="1"/>
        <v>0</v>
      </c>
      <c r="S53" s="179"/>
      <c r="T53" s="229" t="s">
        <v>110</v>
      </c>
      <c r="U53" s="235"/>
      <c r="V53" s="235"/>
      <c r="W53" s="237"/>
      <c r="X53" s="259"/>
      <c r="Y53" s="164"/>
      <c r="Z53" s="50"/>
      <c r="AA53" s="231"/>
      <c r="AB53" s="239"/>
      <c r="AC53" s="183"/>
      <c r="AD53" s="260"/>
      <c r="AE53" s="261"/>
      <c r="AF53" s="253"/>
    </row>
    <row r="54" spans="1:32" s="19" customFormat="1" ht="12.75">
      <c r="A54" s="52"/>
      <c r="B54" s="48"/>
      <c r="C54" s="154"/>
      <c r="D54" s="48"/>
      <c r="E54" s="156"/>
      <c r="F54" s="49"/>
      <c r="G54" s="176"/>
      <c r="H54" s="234"/>
      <c r="I54" s="235"/>
      <c r="J54" s="157"/>
      <c r="K54" s="236"/>
      <c r="L54" s="226" t="s">
        <v>32</v>
      </c>
      <c r="M54" s="49"/>
      <c r="N54" s="162">
        <v>1</v>
      </c>
      <c r="O54" s="49"/>
      <c r="P54" s="49"/>
      <c r="Q54" s="49"/>
      <c r="R54" s="163">
        <f t="shared" si="1"/>
        <v>0</v>
      </c>
      <c r="S54" s="179"/>
      <c r="T54" s="229" t="s">
        <v>110</v>
      </c>
      <c r="U54" s="235"/>
      <c r="V54" s="235"/>
      <c r="W54" s="237"/>
      <c r="X54" s="259"/>
      <c r="Y54" s="164"/>
      <c r="Z54" s="50"/>
      <c r="AA54" s="231"/>
      <c r="AB54" s="239"/>
      <c r="AC54" s="183"/>
      <c r="AD54" s="260"/>
      <c r="AE54" s="261"/>
      <c r="AF54" s="253"/>
    </row>
    <row r="55" spans="1:32" s="19" customFormat="1" ht="12.75">
      <c r="A55" s="159"/>
      <c r="B55" s="160"/>
      <c r="C55" s="156"/>
      <c r="D55" s="160"/>
      <c r="E55" s="156"/>
      <c r="F55" s="49"/>
      <c r="G55" s="176"/>
      <c r="H55" s="234"/>
      <c r="I55" s="235"/>
      <c r="J55" s="157"/>
      <c r="K55" s="236"/>
      <c r="L55" s="226" t="s">
        <v>32</v>
      </c>
      <c r="M55" s="49"/>
      <c r="N55" s="162">
        <v>1</v>
      </c>
      <c r="O55" s="49"/>
      <c r="P55" s="49"/>
      <c r="Q55" s="49"/>
      <c r="R55" s="163">
        <f t="shared" si="1"/>
        <v>0</v>
      </c>
      <c r="S55" s="179"/>
      <c r="T55" s="229" t="s">
        <v>110</v>
      </c>
      <c r="U55" s="235"/>
      <c r="V55" s="235"/>
      <c r="W55" s="237"/>
      <c r="X55" s="259"/>
      <c r="Y55" s="164"/>
      <c r="Z55" s="50"/>
      <c r="AA55" s="231"/>
      <c r="AB55" s="239"/>
      <c r="AC55" s="183"/>
      <c r="AD55" s="260"/>
      <c r="AE55" s="261"/>
      <c r="AF55" s="253"/>
    </row>
    <row r="56" spans="1:32" s="19" customFormat="1" ht="12.75">
      <c r="A56" s="52"/>
      <c r="B56" s="48"/>
      <c r="C56" s="154"/>
      <c r="D56" s="48"/>
      <c r="E56" s="156"/>
      <c r="F56" s="49"/>
      <c r="G56" s="176"/>
      <c r="H56" s="234"/>
      <c r="I56" s="235"/>
      <c r="J56" s="157"/>
      <c r="K56" s="236"/>
      <c r="L56" s="226" t="s">
        <v>32</v>
      </c>
      <c r="M56" s="49"/>
      <c r="N56" s="162">
        <v>1</v>
      </c>
      <c r="O56" s="49"/>
      <c r="P56" s="49"/>
      <c r="Q56" s="49"/>
      <c r="R56" s="163">
        <f t="shared" si="1"/>
        <v>0</v>
      </c>
      <c r="S56" s="179"/>
      <c r="T56" s="229" t="s">
        <v>110</v>
      </c>
      <c r="U56" s="235"/>
      <c r="V56" s="235"/>
      <c r="W56" s="237"/>
      <c r="X56" s="259"/>
      <c r="Y56" s="164"/>
      <c r="Z56" s="50"/>
      <c r="AA56" s="231"/>
      <c r="AB56" s="239"/>
      <c r="AC56" s="183"/>
      <c r="AD56" s="260"/>
      <c r="AE56" s="261"/>
      <c r="AF56" s="253"/>
    </row>
    <row r="57" spans="1:32" ht="12.75">
      <c r="A57" s="159"/>
      <c r="B57" s="160"/>
      <c r="C57" s="156"/>
      <c r="D57" s="160"/>
      <c r="E57" s="156"/>
      <c r="F57" s="49"/>
      <c r="G57" s="176"/>
      <c r="H57" s="234"/>
      <c r="I57" s="235"/>
      <c r="J57" s="157"/>
      <c r="K57" s="236"/>
      <c r="L57" s="226" t="s">
        <v>32</v>
      </c>
      <c r="M57" s="49"/>
      <c r="N57" s="162">
        <v>1</v>
      </c>
      <c r="O57" s="49"/>
      <c r="P57" s="49"/>
      <c r="Q57" s="49"/>
      <c r="R57" s="163">
        <f t="shared" si="1"/>
        <v>0</v>
      </c>
      <c r="S57" s="179"/>
      <c r="T57" s="229" t="s">
        <v>110</v>
      </c>
      <c r="U57" s="235"/>
      <c r="V57" s="235"/>
      <c r="W57" s="237"/>
      <c r="X57" s="259"/>
      <c r="Y57" s="164"/>
      <c r="Z57" s="50"/>
      <c r="AA57" s="231"/>
      <c r="AB57" s="239"/>
      <c r="AC57" s="183"/>
      <c r="AD57" s="260"/>
      <c r="AE57" s="261"/>
      <c r="AF57" s="252"/>
    </row>
    <row r="58" spans="1:32" ht="13.5" thickBot="1">
      <c r="A58" s="53"/>
      <c r="B58" s="54"/>
      <c r="C58" s="155"/>
      <c r="D58" s="54"/>
      <c r="E58" s="155"/>
      <c r="F58" s="255"/>
      <c r="G58" s="263"/>
      <c r="H58" s="256"/>
      <c r="I58" s="257"/>
      <c r="J58" s="257"/>
      <c r="K58" s="258"/>
      <c r="L58" s="249" t="s">
        <v>32</v>
      </c>
      <c r="M58" s="255"/>
      <c r="N58" s="255">
        <v>1</v>
      </c>
      <c r="O58" s="255"/>
      <c r="P58" s="255"/>
      <c r="Q58" s="255"/>
      <c r="R58" s="269">
        <f t="shared" si="1"/>
        <v>0</v>
      </c>
      <c r="S58" s="180"/>
      <c r="T58" s="250" t="s">
        <v>110</v>
      </c>
      <c r="U58" s="257"/>
      <c r="V58" s="257"/>
      <c r="W58" s="257"/>
      <c r="X58" s="258"/>
      <c r="Y58" s="256"/>
      <c r="Z58" s="257"/>
      <c r="AA58" s="251"/>
      <c r="AB58" s="257"/>
      <c r="AC58" s="184"/>
      <c r="AD58" s="258"/>
      <c r="AE58" s="262"/>
      <c r="AF58" s="254"/>
    </row>
  </sheetData>
  <sheetProtection insertRows="0" sort="0" autoFilter="0"/>
  <protectedRanges>
    <protectedRange sqref="N4:Q8" name="Plage5"/>
    <protectedRange sqref="T29:AB998" name="Plage3"/>
    <protectedRange sqref="B1:B2" name="Plage1"/>
    <protectedRange sqref="A29:N998 O29:Q35 O39:Q998 R59:R998" name="Plage2"/>
    <protectedRange sqref="AD29:AE998" name="Plage4"/>
    <protectedRange sqref="R29:R58" name="Plage2_1_1_7_3"/>
    <protectedRange sqref="O36:Q36" name="Plage2_1"/>
    <protectedRange sqref="O37:Q37" name="Plage2_2"/>
    <protectedRange sqref="O38:Q38" name="Plage2_3"/>
  </protectedRanges>
  <mergeCells count="35">
    <mergeCell ref="N10:O10"/>
    <mergeCell ref="A5:A6"/>
    <mergeCell ref="A7:A8"/>
    <mergeCell ref="A9:A10"/>
    <mergeCell ref="A26:A27"/>
    <mergeCell ref="G26:G27"/>
    <mergeCell ref="B26:F26"/>
    <mergeCell ref="T25:X25"/>
    <mergeCell ref="L26:L27"/>
    <mergeCell ref="W26:W27"/>
    <mergeCell ref="O26:Q26"/>
    <mergeCell ref="N26:N27"/>
    <mergeCell ref="X26:X27"/>
    <mergeCell ref="U26:U27"/>
    <mergeCell ref="T26:T27"/>
    <mergeCell ref="R26:R27"/>
    <mergeCell ref="V26:V27"/>
    <mergeCell ref="AE25:AE27"/>
    <mergeCell ref="AD26:AD27"/>
    <mergeCell ref="Z26:Z27"/>
    <mergeCell ref="Y26:Y27"/>
    <mergeCell ref="AB26:AB27"/>
    <mergeCell ref="AC26:AC27"/>
    <mergeCell ref="AA26:AA27"/>
    <mergeCell ref="Y25:AB25"/>
    <mergeCell ref="S26:S27"/>
    <mergeCell ref="H26:J26"/>
    <mergeCell ref="K26:K27"/>
    <mergeCell ref="L25:R25"/>
    <mergeCell ref="M26:M27"/>
    <mergeCell ref="A11:A12"/>
    <mergeCell ref="A13:A14"/>
    <mergeCell ref="A15:A16"/>
    <mergeCell ref="H25:K25"/>
    <mergeCell ref="A25:G25"/>
  </mergeCells>
  <dataValidations count="6">
    <dataValidation type="list" allowBlank="1" showErrorMessage="1" prompt="&#10;" sqref="L29:L58">
      <formula1>"INFO,MOB,VER,ROC,DIV,LAB,FRAG"</formula1>
    </dataValidation>
    <dataValidation type="list" allowBlank="1" showInputMessage="1" showErrorMessage="1" sqref="Y29:Y58">
      <formula1>"DOCBUR,DOCBIBLIO"</formula1>
    </dataValidation>
    <dataValidation type="list" allowBlank="1" showInputMessage="1" showErrorMessage="1" sqref="W29:X57 AD29:AD57 Q5 T29:T58">
      <formula1>"O,N"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 horizontalCentered="1"/>
  <pageMargins left="0.5905511811023623" right="0.5905511811023623" top="0.3937007874015748" bottom="0.7874015748031497" header="0.5118110236220472" footer="0.3937007874015748"/>
  <pageSetup fitToHeight="0" fitToWidth="1" horizontalDpi="600" verticalDpi="600" orientation="landscape" paperSize="8" scale="60" r:id="rId1"/>
  <headerFooter alignWithMargins="0">
    <oddFooter>&amp;L&amp;F - &amp;A&amp;COctobre 2009&amp;R&amp;P/&amp;N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H50"/>
  <sheetViews>
    <sheetView showGridLines="0" zoomScalePageLayoutView="0" workbookViewId="0" topLeftCell="B17">
      <selection activeCell="N56" sqref="N56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4.42187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0.00390625" style="247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247" customWidth="1"/>
    <col min="21" max="22" width="9.8515625" style="247" customWidth="1"/>
    <col min="23" max="24" width="7.28125" style="247" customWidth="1"/>
    <col min="25" max="25" width="9.00390625" style="247" customWidth="1"/>
    <col min="26" max="26" width="24.140625" style="247" customWidth="1"/>
    <col min="27" max="27" width="8.00390625" style="247" bestFit="1" customWidth="1"/>
    <col min="28" max="28" width="8.7109375" style="247" bestFit="1" customWidth="1"/>
    <col min="29" max="30" width="5.7109375" style="247" bestFit="1" customWidth="1"/>
    <col min="31" max="31" width="29.140625" style="247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39</v>
      </c>
      <c r="B1" s="99"/>
      <c r="C1" s="102"/>
      <c r="D1" s="101"/>
      <c r="E1" s="101"/>
      <c r="F1" s="101"/>
      <c r="G1" s="101"/>
      <c r="H1" s="213"/>
      <c r="I1" s="213"/>
      <c r="J1" s="213"/>
      <c r="K1" s="213"/>
      <c r="L1" s="101"/>
      <c r="M1" s="101"/>
      <c r="N1" s="101"/>
      <c r="O1" s="101"/>
      <c r="P1" s="101"/>
      <c r="Q1" s="101"/>
      <c r="R1" s="102"/>
      <c r="S1" s="102"/>
      <c r="T1" s="213"/>
      <c r="U1" s="213"/>
      <c r="V1" s="213"/>
      <c r="W1" s="213"/>
      <c r="X1" s="103"/>
      <c r="Y1" s="103"/>
      <c r="Z1" s="103"/>
      <c r="AA1" s="103"/>
      <c r="AB1" s="103"/>
      <c r="AC1" s="103"/>
      <c r="AD1" s="103"/>
      <c r="AE1" s="213"/>
      <c r="AF1" s="2"/>
      <c r="AG1" s="2"/>
    </row>
    <row r="2" spans="1:33" ht="15.75">
      <c r="A2" s="16" t="s">
        <v>712</v>
      </c>
      <c r="B2" s="16"/>
      <c r="C2" s="17"/>
      <c r="D2" s="18"/>
      <c r="E2" s="18"/>
      <c r="F2" s="18"/>
      <c r="G2" s="18"/>
      <c r="H2" s="16"/>
      <c r="I2" s="214"/>
      <c r="J2" s="215"/>
      <c r="K2" s="17"/>
      <c r="L2" s="18"/>
      <c r="M2" s="18"/>
      <c r="N2" s="18"/>
      <c r="O2" s="18"/>
      <c r="P2" s="18"/>
      <c r="Q2" s="18"/>
      <c r="R2" s="17"/>
      <c r="S2" s="17"/>
      <c r="T2" s="214"/>
      <c r="U2" s="214"/>
      <c r="V2" s="214"/>
      <c r="W2" s="214"/>
      <c r="X2" s="198"/>
      <c r="Y2" s="198"/>
      <c r="Z2" s="198"/>
      <c r="AA2" s="198"/>
      <c r="AB2" s="198"/>
      <c r="AC2" s="198"/>
      <c r="AD2" s="198"/>
      <c r="AE2" s="214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216"/>
      <c r="J3" s="217"/>
      <c r="L3" s="113"/>
      <c r="M3" s="113"/>
      <c r="N3" s="113"/>
      <c r="O3" s="113"/>
      <c r="P3" s="113"/>
      <c r="Q3" s="113"/>
      <c r="T3" s="216"/>
      <c r="U3" s="216"/>
      <c r="V3" s="216"/>
      <c r="W3" s="216"/>
      <c r="X3" s="14"/>
      <c r="Y3" s="14"/>
      <c r="Z3" s="14"/>
      <c r="AA3" s="14"/>
      <c r="AB3" s="14"/>
      <c r="AC3" s="14"/>
      <c r="AD3" s="14"/>
      <c r="AE3" s="216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216"/>
      <c r="AA4" s="216"/>
      <c r="AB4" s="216"/>
      <c r="AC4" s="216"/>
      <c r="AD4" s="216"/>
      <c r="AE4" s="216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216"/>
      <c r="I5" s="216"/>
      <c r="J5" s="217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216"/>
      <c r="AA5" s="216"/>
      <c r="AB5" s="216"/>
      <c r="AC5" s="216"/>
      <c r="AD5" s="216"/>
      <c r="AE5" s="216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216"/>
      <c r="I6" s="216"/>
      <c r="J6" s="217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216"/>
      <c r="AA6" s="216"/>
      <c r="AB6" s="216"/>
      <c r="AC6" s="216"/>
      <c r="AD6" s="216"/>
      <c r="AE6" s="216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216"/>
      <c r="I7" s="216"/>
      <c r="J7" s="217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216"/>
      <c r="AA7" s="216"/>
      <c r="AB7" s="216"/>
      <c r="AC7" s="216"/>
      <c r="AD7" s="216"/>
      <c r="AE7" s="216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216"/>
      <c r="I8" s="216"/>
      <c r="J8" s="217"/>
      <c r="K8" s="2"/>
      <c r="L8" s="148" t="s">
        <v>102</v>
      </c>
      <c r="M8" s="149"/>
      <c r="N8" s="149"/>
      <c r="O8" s="150"/>
      <c r="P8" s="151"/>
      <c r="Q8" s="197">
        <f>SUM($R$29:$R$985)+SUM($AB$29:$AB$985)</f>
        <v>19.0782</v>
      </c>
      <c r="R8"/>
      <c r="S8" s="192"/>
      <c r="T8" s="113"/>
      <c r="U8" s="114"/>
      <c r="V8" s="114"/>
      <c r="W8" s="115"/>
      <c r="X8" s="117"/>
      <c r="Y8" s="14"/>
      <c r="Z8" s="216"/>
      <c r="AA8" s="216"/>
      <c r="AB8" s="216"/>
      <c r="AC8" s="216"/>
      <c r="AD8" s="216"/>
      <c r="AE8" s="216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216"/>
      <c r="I9" s="216"/>
      <c r="J9" s="217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216"/>
      <c r="AA9" s="216"/>
      <c r="AB9" s="216"/>
      <c r="AC9" s="216"/>
      <c r="AD9" s="216"/>
      <c r="AE9" s="216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216"/>
      <c r="I10" s="216"/>
      <c r="J10" s="217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216"/>
      <c r="AA10" s="216"/>
      <c r="AB10" s="216"/>
      <c r="AC10" s="216"/>
      <c r="AD10" s="216"/>
      <c r="AE10" s="216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216"/>
      <c r="I11" s="216"/>
      <c r="J11" s="217"/>
      <c r="K11" s="2"/>
      <c r="L11" s="189" t="s">
        <v>82</v>
      </c>
      <c r="M11" s="190"/>
      <c r="N11" s="186"/>
      <c r="O11" s="191">
        <f>SUMIF($L$29:$L$977,"INFO",$R$29:$R$977)</f>
        <v>11.078999999999999</v>
      </c>
      <c r="P11" s="181">
        <f>SUMIF($L$29:$L$977,"INFO",$S$29:$S$977)</f>
        <v>0</v>
      </c>
      <c r="Q11" s="182">
        <f aca="true" t="shared" si="0" ref="Q11:Q19">O11-P11</f>
        <v>11.078999999999999</v>
      </c>
      <c r="R11" s="192"/>
      <c r="S11" s="192"/>
      <c r="T11" s="113"/>
      <c r="U11" s="114"/>
      <c r="V11" s="114"/>
      <c r="W11" s="115"/>
      <c r="X11" s="117"/>
      <c r="Y11" s="14"/>
      <c r="Z11" s="216"/>
      <c r="AA11" s="216"/>
      <c r="AB11" s="216"/>
      <c r="AC11" s="216"/>
      <c r="AD11" s="216"/>
      <c r="AE11" s="216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216"/>
      <c r="I12" s="216"/>
      <c r="J12" s="217"/>
      <c r="K12" s="2"/>
      <c r="L12" s="189" t="s">
        <v>83</v>
      </c>
      <c r="M12" s="190"/>
      <c r="N12" s="186"/>
      <c r="O12" s="181">
        <f>SUMIF($L$29:$L$977,"MOB",$R$29:$R$977)</f>
        <v>7.999199999999999</v>
      </c>
      <c r="P12" s="181">
        <f>SUMIF($L$29:$L$977,"MOB",$S$29:$S$977)</f>
        <v>0</v>
      </c>
      <c r="Q12" s="182">
        <f t="shared" si="0"/>
        <v>7.999199999999999</v>
      </c>
      <c r="R12" s="192"/>
      <c r="S12" s="192"/>
      <c r="T12" s="113"/>
      <c r="U12" s="114"/>
      <c r="V12" s="114"/>
      <c r="W12" s="115"/>
      <c r="X12" s="117"/>
      <c r="Y12" s="14"/>
      <c r="Z12" s="216"/>
      <c r="AA12" s="216"/>
      <c r="AB12" s="216"/>
      <c r="AC12" s="216"/>
      <c r="AD12" s="216"/>
      <c r="AE12" s="216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216"/>
      <c r="I13" s="216"/>
      <c r="J13" s="217"/>
      <c r="K13" s="2"/>
      <c r="L13" s="189" t="s">
        <v>84</v>
      </c>
      <c r="M13" s="190"/>
      <c r="N13" s="186"/>
      <c r="O13" s="181">
        <f>SUMIF($L$29:$L$977,"DIV",$R$29:$R$977)</f>
        <v>0</v>
      </c>
      <c r="P13" s="181">
        <f>SUMIF($L$29:$L$977,"DIV",$S$29:$S$977)</f>
        <v>0</v>
      </c>
      <c r="Q13" s="182">
        <f t="shared" si="0"/>
        <v>0</v>
      </c>
      <c r="R13" s="192"/>
      <c r="S13" s="192"/>
      <c r="T13" s="113"/>
      <c r="U13" s="114"/>
      <c r="V13" s="114"/>
      <c r="W13" s="115"/>
      <c r="X13" s="117"/>
      <c r="Y13" s="14"/>
      <c r="Z13" s="216"/>
      <c r="AA13" s="216"/>
      <c r="AB13" s="216"/>
      <c r="AC13" s="216"/>
      <c r="AD13" s="216"/>
      <c r="AE13" s="216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218"/>
      <c r="I14" s="219"/>
      <c r="J14" s="219"/>
      <c r="K14" s="219"/>
      <c r="L14" s="189" t="s">
        <v>85</v>
      </c>
      <c r="M14" s="190"/>
      <c r="N14" s="186"/>
      <c r="O14" s="181">
        <f>SUMIF($L$29:$L$977,"LAB",$R$32:$R$977)</f>
        <v>0</v>
      </c>
      <c r="P14" s="181">
        <f>SUMIF($L$29:$L$977,"LAB",$S$29:$S$977)</f>
        <v>0</v>
      </c>
      <c r="Q14" s="182">
        <f t="shared" si="0"/>
        <v>0</v>
      </c>
      <c r="R14" s="193"/>
      <c r="S14" s="193"/>
      <c r="T14" s="218"/>
      <c r="U14" s="218"/>
      <c r="V14" s="218"/>
      <c r="W14" s="218"/>
      <c r="X14" s="219"/>
      <c r="Y14" s="219"/>
      <c r="Z14" s="219"/>
      <c r="AA14" s="219"/>
      <c r="AB14" s="219"/>
      <c r="AC14" s="219"/>
      <c r="AD14" s="219"/>
      <c r="AE14" s="218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216"/>
      <c r="I15" s="216"/>
      <c r="J15" s="217"/>
      <c r="K15" s="2"/>
      <c r="L15" s="189" t="s">
        <v>86</v>
      </c>
      <c r="M15" s="190"/>
      <c r="N15" s="186"/>
      <c r="O15" s="181">
        <f>SUMIF($L$29:$L$977,"FRAG",$R$29:$R$977)</f>
        <v>0</v>
      </c>
      <c r="P15" s="181">
        <f>SUMIF($L$29:$L$977,"FRAG",$S$29:$S$977)</f>
        <v>0</v>
      </c>
      <c r="Q15" s="182">
        <f t="shared" si="0"/>
        <v>0</v>
      </c>
      <c r="R15" s="192"/>
      <c r="S15" s="192"/>
      <c r="T15" s="113"/>
      <c r="U15" s="114"/>
      <c r="V15" s="114"/>
      <c r="W15" s="115"/>
      <c r="X15" s="117"/>
      <c r="Y15" s="14"/>
      <c r="Z15" s="216"/>
      <c r="AA15" s="216"/>
      <c r="AB15" s="216"/>
      <c r="AC15" s="216"/>
      <c r="AD15" s="216"/>
      <c r="AE15" s="216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216"/>
      <c r="I16" s="216"/>
      <c r="J16" s="217"/>
      <c r="K16" s="2"/>
      <c r="L16" s="189" t="s">
        <v>87</v>
      </c>
      <c r="M16" s="190"/>
      <c r="N16" s="186"/>
      <c r="O16" s="181">
        <f>SUMIF($L$29:$L$977,"VER",$R$29:$R$977)</f>
        <v>0</v>
      </c>
      <c r="P16" s="181">
        <f>SUMIF($L$29:$L$977,"VER",$S$29:$S$977)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216"/>
      <c r="AA16" s="216"/>
      <c r="AB16" s="216"/>
      <c r="AC16" s="216"/>
      <c r="AD16" s="216"/>
      <c r="AE16" s="216"/>
    </row>
    <row r="17" spans="1:31" ht="16.5" thickBot="1">
      <c r="A17" s="112"/>
      <c r="B17" s="112"/>
      <c r="C17" s="2"/>
      <c r="D17" s="113"/>
      <c r="E17" s="113"/>
      <c r="F17" s="113"/>
      <c r="G17" s="113"/>
      <c r="H17" s="216"/>
      <c r="I17" s="216"/>
      <c r="J17" s="217"/>
      <c r="K17" s="2"/>
      <c r="L17" s="189" t="s">
        <v>88</v>
      </c>
      <c r="M17" s="190"/>
      <c r="N17" s="186"/>
      <c r="O17" s="181">
        <f>SUMIF($L$29:$L$977,"ROC",$R$29:$R$977)</f>
        <v>0</v>
      </c>
      <c r="P17" s="181">
        <f>SUMIF($L$29:$L$977,"ROC",$S$29:$S$977)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216"/>
      <c r="AA17" s="216"/>
      <c r="AB17" s="216"/>
      <c r="AC17" s="216"/>
      <c r="AD17" s="216"/>
      <c r="AE17" s="216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218"/>
      <c r="I18" s="219"/>
      <c r="J18" s="219"/>
      <c r="K18" s="219"/>
      <c r="L18" s="189" t="s">
        <v>95</v>
      </c>
      <c r="M18" s="190"/>
      <c r="N18" s="186"/>
      <c r="O18" s="181">
        <f>SUMIF($Y$29:$Y$977,"DOCBUR",$AB$29:$AB$977)</f>
        <v>0</v>
      </c>
      <c r="P18" s="181">
        <f>SUMIF($Y$29:$Y$977,"DOCBUR",$AC$29:$AC$977)</f>
        <v>0</v>
      </c>
      <c r="Q18" s="182">
        <f t="shared" si="0"/>
        <v>0</v>
      </c>
      <c r="R18" s="193"/>
      <c r="S18" s="193"/>
      <c r="T18" s="218"/>
      <c r="U18" s="218"/>
      <c r="V18" s="218"/>
      <c r="W18" s="218"/>
      <c r="X18" s="219"/>
      <c r="Y18" s="219"/>
      <c r="Z18" s="219"/>
      <c r="AA18" s="219"/>
      <c r="AB18" s="219"/>
      <c r="AC18" s="219"/>
      <c r="AD18" s="219"/>
      <c r="AE18" s="218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216"/>
      <c r="I19" s="216"/>
      <c r="J19" s="217"/>
      <c r="K19" s="2"/>
      <c r="L19" s="189" t="s">
        <v>96</v>
      </c>
      <c r="M19" s="190"/>
      <c r="N19" s="186"/>
      <c r="O19" s="181">
        <f>SUMIF($Y$29:$Y$977,"DOCBIBLIO",$AB$29:$AB$977)</f>
        <v>0</v>
      </c>
      <c r="P19" s="181">
        <f>SUMIF($Y$29:$Y$977,"DOCBIBLIO",$AC$29:$AC$977)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216"/>
      <c r="AA19" s="216"/>
      <c r="AB19" s="216"/>
      <c r="AC19" s="216"/>
      <c r="AD19" s="216"/>
      <c r="AE19" s="216"/>
    </row>
    <row r="20" spans="1:31" ht="15.75">
      <c r="A20" s="112"/>
      <c r="B20" s="112"/>
      <c r="C20" s="2"/>
      <c r="D20" s="113"/>
      <c r="E20" s="113"/>
      <c r="F20" s="113"/>
      <c r="G20" s="113"/>
      <c r="H20" s="216"/>
      <c r="I20" s="216"/>
      <c r="J20" s="217"/>
      <c r="K20" s="2"/>
      <c r="L20" s="310"/>
      <c r="M20" s="310"/>
      <c r="N20" s="311"/>
      <c r="O20" s="312"/>
      <c r="P20" s="312"/>
      <c r="Q20" s="312"/>
      <c r="R20" s="192"/>
      <c r="S20" s="192"/>
      <c r="T20" s="113"/>
      <c r="U20" s="114"/>
      <c r="V20" s="114"/>
      <c r="W20" s="115"/>
      <c r="X20" s="117"/>
      <c r="Y20" s="14"/>
      <c r="Z20" s="216"/>
      <c r="AA20" s="216"/>
      <c r="AB20" s="216"/>
      <c r="AC20" s="216"/>
      <c r="AD20" s="216"/>
      <c r="AE20" s="216"/>
    </row>
    <row r="21" spans="1:31" ht="15.75">
      <c r="A21" s="112"/>
      <c r="B21" s="112"/>
      <c r="C21" s="2"/>
      <c r="D21" s="113"/>
      <c r="E21" s="113"/>
      <c r="F21" s="113"/>
      <c r="G21" s="113"/>
      <c r="H21" s="216"/>
      <c r="I21" s="216"/>
      <c r="J21" s="217"/>
      <c r="K21" s="2"/>
      <c r="L21" s="310"/>
      <c r="M21" s="310"/>
      <c r="N21" s="311"/>
      <c r="O21" s="312"/>
      <c r="P21" s="312"/>
      <c r="Q21" s="312"/>
      <c r="R21" s="192"/>
      <c r="S21" s="192"/>
      <c r="T21" s="113"/>
      <c r="U21" s="114"/>
      <c r="V21" s="114"/>
      <c r="W21" s="115"/>
      <c r="X21" s="117"/>
      <c r="Y21" s="14"/>
      <c r="Z21" s="216"/>
      <c r="AA21" s="216"/>
      <c r="AB21" s="216"/>
      <c r="AC21" s="216"/>
      <c r="AD21" s="216"/>
      <c r="AE21" s="216"/>
    </row>
    <row r="22" spans="1:31" ht="15.75">
      <c r="A22" s="112"/>
      <c r="B22" s="112"/>
      <c r="C22" s="2"/>
      <c r="D22" s="113"/>
      <c r="E22" s="113"/>
      <c r="F22" s="113"/>
      <c r="G22" s="113"/>
      <c r="H22" s="216"/>
      <c r="I22" s="216"/>
      <c r="J22" s="217"/>
      <c r="K22" s="2"/>
      <c r="L22" s="310"/>
      <c r="M22" s="310"/>
      <c r="N22" s="311"/>
      <c r="O22" s="312"/>
      <c r="P22" s="312"/>
      <c r="Q22" s="312"/>
      <c r="R22" s="192"/>
      <c r="S22" s="192"/>
      <c r="T22" s="113"/>
      <c r="U22" s="114"/>
      <c r="V22" s="114"/>
      <c r="W22" s="115"/>
      <c r="X22" s="117"/>
      <c r="Y22" s="14"/>
      <c r="Z22" s="216"/>
      <c r="AA22" s="216"/>
      <c r="AB22" s="216"/>
      <c r="AC22" s="216"/>
      <c r="AD22" s="216"/>
      <c r="AE22" s="216"/>
    </row>
    <row r="23" spans="1:31" ht="15.75">
      <c r="A23" s="112"/>
      <c r="B23" s="112"/>
      <c r="C23" s="2"/>
      <c r="D23" s="113"/>
      <c r="E23" s="113"/>
      <c r="F23" s="113"/>
      <c r="G23" s="113"/>
      <c r="H23" s="216"/>
      <c r="I23" s="216"/>
      <c r="J23" s="217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216"/>
      <c r="AA23" s="216"/>
      <c r="AB23" s="216"/>
      <c r="AC23" s="216"/>
      <c r="AD23" s="216"/>
      <c r="AE23" s="216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218"/>
      <c r="I24" s="219"/>
      <c r="J24" s="219"/>
      <c r="K24" s="219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X24" s="219"/>
      <c r="Y24" s="219"/>
      <c r="Z24" s="219"/>
      <c r="AA24" s="219"/>
      <c r="AB24" s="219"/>
      <c r="AC24" s="219"/>
      <c r="AD24" s="219"/>
      <c r="AE24" s="218"/>
      <c r="AF24" s="23"/>
      <c r="AG24" s="23"/>
      <c r="AH24" s="8"/>
    </row>
    <row r="25" spans="1:31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7"/>
      <c r="V25" s="767"/>
      <c r="W25" s="767"/>
      <c r="X25" s="767"/>
      <c r="Y25" s="764" t="s">
        <v>35</v>
      </c>
      <c r="Z25" s="765"/>
      <c r="AA25" s="765"/>
      <c r="AB25" s="765"/>
      <c r="AC25" s="153"/>
      <c r="AD25" s="138"/>
      <c r="AE25" s="754" t="s">
        <v>0</v>
      </c>
    </row>
    <row r="26" spans="1:31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1095</v>
      </c>
      <c r="S26" s="740" t="s">
        <v>91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713</v>
      </c>
      <c r="AB26" s="758" t="s">
        <v>1096</v>
      </c>
      <c r="AC26" s="762" t="s">
        <v>91</v>
      </c>
      <c r="AD26" s="757" t="s">
        <v>55</v>
      </c>
      <c r="AE26" s="755"/>
    </row>
    <row r="27" spans="1:31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104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68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77"/>
      <c r="S27" s="741"/>
      <c r="T27" s="742"/>
      <c r="U27" s="762"/>
      <c r="V27" s="762"/>
      <c r="W27" s="762"/>
      <c r="X27" s="762"/>
      <c r="Y27" s="761"/>
      <c r="Z27" s="759"/>
      <c r="AA27" s="759"/>
      <c r="AB27" s="759"/>
      <c r="AC27" s="763"/>
      <c r="AD27" s="757"/>
      <c r="AE27" s="756"/>
    </row>
    <row r="28" spans="1:31" ht="12.75">
      <c r="A28" s="167"/>
      <c r="B28" s="222"/>
      <c r="C28" s="168"/>
      <c r="D28" s="168"/>
      <c r="E28" s="168"/>
      <c r="F28" s="168"/>
      <c r="G28" s="169"/>
      <c r="H28" s="223"/>
      <c r="I28" s="224"/>
      <c r="J28" s="224"/>
      <c r="K28" s="225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156" t="s">
        <v>1461</v>
      </c>
      <c r="D29" s="160" t="s">
        <v>1439</v>
      </c>
      <c r="E29" s="156" t="s">
        <v>806</v>
      </c>
      <c r="F29" s="160" t="s">
        <v>1441</v>
      </c>
      <c r="G29" s="176" t="s">
        <v>807</v>
      </c>
      <c r="H29" s="226">
        <v>1222</v>
      </c>
      <c r="I29" s="227">
        <v>2</v>
      </c>
      <c r="J29" s="161" t="s">
        <v>1462</v>
      </c>
      <c r="K29" s="228"/>
      <c r="L29" s="226" t="s">
        <v>32</v>
      </c>
      <c r="M29" s="162" t="s">
        <v>113</v>
      </c>
      <c r="N29" s="162">
        <v>1</v>
      </c>
      <c r="O29" s="162">
        <v>100</v>
      </c>
      <c r="P29" s="162">
        <v>45</v>
      </c>
      <c r="Q29" s="162">
        <v>180</v>
      </c>
      <c r="R29" s="163">
        <f>(O29*P29*Q29)/1000000</f>
        <v>0.81</v>
      </c>
      <c r="S29" s="179">
        <f aca="true" t="shared" si="1" ref="S29:S50">IF(T29="O",R29,0)</f>
        <v>0</v>
      </c>
      <c r="T29" s="229" t="s">
        <v>110</v>
      </c>
      <c r="U29" s="227"/>
      <c r="V29" s="227"/>
      <c r="W29" s="230"/>
      <c r="X29" s="230"/>
      <c r="Y29" s="164"/>
      <c r="Z29" s="165"/>
      <c r="AA29" s="227"/>
      <c r="AB29" s="227"/>
      <c r="AC29" s="183">
        <f aca="true" t="shared" si="2" ref="AC29:AC50">IF(AD29="O",AB29,0)</f>
        <v>0</v>
      </c>
      <c r="AD29" s="233"/>
      <c r="AE29" s="166"/>
    </row>
    <row r="30" spans="1:31" s="19" customFormat="1" ht="12.75">
      <c r="A30" s="159" t="s">
        <v>114</v>
      </c>
      <c r="B30" s="160" t="s">
        <v>115</v>
      </c>
      <c r="C30" s="156" t="s">
        <v>1461</v>
      </c>
      <c r="D30" s="160" t="s">
        <v>1439</v>
      </c>
      <c r="E30" s="156" t="s">
        <v>806</v>
      </c>
      <c r="F30" s="160" t="s">
        <v>1441</v>
      </c>
      <c r="G30" s="176" t="s">
        <v>808</v>
      </c>
      <c r="H30" s="226">
        <v>1323</v>
      </c>
      <c r="I30" s="442" t="s">
        <v>1215</v>
      </c>
      <c r="J30" s="647" t="s">
        <v>1432</v>
      </c>
      <c r="K30" s="228"/>
      <c r="L30" s="226" t="s">
        <v>32</v>
      </c>
      <c r="M30" s="162" t="s">
        <v>112</v>
      </c>
      <c r="N30" s="162">
        <v>1</v>
      </c>
      <c r="O30" s="162">
        <v>120</v>
      </c>
      <c r="P30" s="162">
        <v>45</v>
      </c>
      <c r="Q30" s="162">
        <v>98</v>
      </c>
      <c r="R30" s="163">
        <f aca="true" t="shared" si="3" ref="R30:R50">(O30*P30*Q30)/1000000</f>
        <v>0.5292</v>
      </c>
      <c r="S30" s="179">
        <f t="shared" si="1"/>
        <v>0</v>
      </c>
      <c r="T30" s="229" t="s">
        <v>110</v>
      </c>
      <c r="U30" s="227"/>
      <c r="V30" s="227"/>
      <c r="W30" s="230"/>
      <c r="X30" s="230"/>
      <c r="Y30" s="164"/>
      <c r="Z30" s="165"/>
      <c r="AA30" s="227"/>
      <c r="AB30" s="227"/>
      <c r="AC30" s="183">
        <f t="shared" si="2"/>
        <v>0</v>
      </c>
      <c r="AD30" s="233"/>
      <c r="AE30" s="166"/>
    </row>
    <row r="31" spans="1:31" s="19" customFormat="1" ht="12.75">
      <c r="A31" s="159" t="s">
        <v>114</v>
      </c>
      <c r="B31" s="160" t="s">
        <v>115</v>
      </c>
      <c r="C31" s="156" t="s">
        <v>1461</v>
      </c>
      <c r="D31" s="160" t="s">
        <v>1439</v>
      </c>
      <c r="E31" s="156" t="s">
        <v>806</v>
      </c>
      <c r="F31" s="48" t="s">
        <v>1441</v>
      </c>
      <c r="G31" s="176" t="s">
        <v>809</v>
      </c>
      <c r="H31" s="226">
        <v>1323</v>
      </c>
      <c r="I31" s="442" t="s">
        <v>1215</v>
      </c>
      <c r="J31" s="647" t="s">
        <v>1432</v>
      </c>
      <c r="K31" s="236"/>
      <c r="L31" s="226" t="s">
        <v>32</v>
      </c>
      <c r="M31" s="49" t="s">
        <v>106</v>
      </c>
      <c r="N31" s="162">
        <v>1</v>
      </c>
      <c r="O31" s="49">
        <v>240</v>
      </c>
      <c r="P31" s="49">
        <v>80</v>
      </c>
      <c r="Q31" s="49">
        <v>75</v>
      </c>
      <c r="R31" s="163">
        <f t="shared" si="3"/>
        <v>1.44</v>
      </c>
      <c r="S31" s="179">
        <f t="shared" si="1"/>
        <v>0</v>
      </c>
      <c r="T31" s="229" t="s">
        <v>110</v>
      </c>
      <c r="U31" s="235"/>
      <c r="V31" s="235"/>
      <c r="W31" s="237"/>
      <c r="X31" s="237"/>
      <c r="Y31" s="307"/>
      <c r="Z31" s="50"/>
      <c r="AA31" s="235"/>
      <c r="AB31" s="313"/>
      <c r="AC31" s="183">
        <f t="shared" si="2"/>
        <v>0</v>
      </c>
      <c r="AD31" s="240"/>
      <c r="AE31" s="51" t="s">
        <v>140</v>
      </c>
    </row>
    <row r="32" spans="1:31" s="19" customFormat="1" ht="12.75">
      <c r="A32" s="159" t="s">
        <v>114</v>
      </c>
      <c r="B32" s="160" t="s">
        <v>115</v>
      </c>
      <c r="C32" s="156" t="s">
        <v>1461</v>
      </c>
      <c r="D32" s="160" t="s">
        <v>1439</v>
      </c>
      <c r="E32" s="156" t="s">
        <v>806</v>
      </c>
      <c r="F32" s="160" t="s">
        <v>1441</v>
      </c>
      <c r="G32" s="176" t="s">
        <v>810</v>
      </c>
      <c r="H32" s="226">
        <v>1323</v>
      </c>
      <c r="I32" s="442" t="s">
        <v>1215</v>
      </c>
      <c r="J32" s="647" t="s">
        <v>1432</v>
      </c>
      <c r="K32" s="228"/>
      <c r="L32" s="226" t="s">
        <v>32</v>
      </c>
      <c r="M32" s="49" t="s">
        <v>106</v>
      </c>
      <c r="N32" s="162">
        <v>1</v>
      </c>
      <c r="O32" s="49">
        <v>240</v>
      </c>
      <c r="P32" s="49">
        <v>80</v>
      </c>
      <c r="Q32" s="49">
        <v>75</v>
      </c>
      <c r="R32" s="163">
        <f t="shared" si="3"/>
        <v>1.44</v>
      </c>
      <c r="S32" s="179">
        <f t="shared" si="1"/>
        <v>0</v>
      </c>
      <c r="T32" s="229" t="s">
        <v>110</v>
      </c>
      <c r="U32" s="227"/>
      <c r="V32" s="227"/>
      <c r="W32" s="230"/>
      <c r="X32" s="230"/>
      <c r="Y32" s="164"/>
      <c r="Z32" s="165"/>
      <c r="AA32" s="227"/>
      <c r="AB32" s="227"/>
      <c r="AC32" s="183">
        <f t="shared" si="2"/>
        <v>0</v>
      </c>
      <c r="AD32" s="233"/>
      <c r="AE32" s="51" t="s">
        <v>140</v>
      </c>
    </row>
    <row r="33" spans="1:31" s="19" customFormat="1" ht="12.75">
      <c r="A33" s="159" t="s">
        <v>114</v>
      </c>
      <c r="B33" s="160" t="s">
        <v>115</v>
      </c>
      <c r="C33" s="156" t="s">
        <v>1461</v>
      </c>
      <c r="D33" s="160" t="s">
        <v>1439</v>
      </c>
      <c r="E33" s="156" t="s">
        <v>806</v>
      </c>
      <c r="F33" s="160" t="s">
        <v>1441</v>
      </c>
      <c r="G33" s="176" t="s">
        <v>811</v>
      </c>
      <c r="H33" s="226">
        <v>1323</v>
      </c>
      <c r="I33" s="442" t="s">
        <v>1215</v>
      </c>
      <c r="J33" s="647" t="s">
        <v>1432</v>
      </c>
      <c r="K33" s="228"/>
      <c r="L33" s="226" t="s">
        <v>32</v>
      </c>
      <c r="M33" s="162" t="s">
        <v>107</v>
      </c>
      <c r="N33" s="162">
        <v>1</v>
      </c>
      <c r="O33" s="162"/>
      <c r="P33" s="162"/>
      <c r="Q33" s="162"/>
      <c r="R33" s="163">
        <v>0.5</v>
      </c>
      <c r="S33" s="179">
        <f t="shared" si="1"/>
        <v>0</v>
      </c>
      <c r="T33" s="229" t="s">
        <v>110</v>
      </c>
      <c r="U33" s="227"/>
      <c r="V33" s="227"/>
      <c r="W33" s="230"/>
      <c r="X33" s="230"/>
      <c r="Y33" s="164"/>
      <c r="Z33" s="165"/>
      <c r="AA33" s="227"/>
      <c r="AB33" s="227"/>
      <c r="AC33" s="183">
        <f t="shared" si="2"/>
        <v>0</v>
      </c>
      <c r="AD33" s="233"/>
      <c r="AE33" s="51" t="s">
        <v>140</v>
      </c>
    </row>
    <row r="34" spans="1:31" s="19" customFormat="1" ht="12.75">
      <c r="A34" s="159" t="s">
        <v>114</v>
      </c>
      <c r="B34" s="160" t="s">
        <v>115</v>
      </c>
      <c r="C34" s="156" t="s">
        <v>1461</v>
      </c>
      <c r="D34" s="160" t="s">
        <v>1439</v>
      </c>
      <c r="E34" s="156" t="s">
        <v>806</v>
      </c>
      <c r="F34" s="48" t="s">
        <v>1441</v>
      </c>
      <c r="G34" s="176" t="s">
        <v>812</v>
      </c>
      <c r="H34" s="226">
        <v>1323</v>
      </c>
      <c r="I34" s="442" t="s">
        <v>1215</v>
      </c>
      <c r="J34" s="647" t="s">
        <v>1432</v>
      </c>
      <c r="K34" s="236"/>
      <c r="L34" s="226" t="s">
        <v>32</v>
      </c>
      <c r="M34" s="162" t="s">
        <v>107</v>
      </c>
      <c r="N34" s="162">
        <v>1</v>
      </c>
      <c r="O34" s="49"/>
      <c r="P34" s="49"/>
      <c r="Q34" s="49"/>
      <c r="R34" s="163">
        <v>0.5</v>
      </c>
      <c r="S34" s="179">
        <f t="shared" si="1"/>
        <v>0</v>
      </c>
      <c r="T34" s="229" t="s">
        <v>110</v>
      </c>
      <c r="U34" s="235"/>
      <c r="V34" s="235"/>
      <c r="W34" s="237"/>
      <c r="X34" s="237"/>
      <c r="Y34" s="307"/>
      <c r="Z34" s="50"/>
      <c r="AA34" s="235"/>
      <c r="AB34" s="313"/>
      <c r="AC34" s="183">
        <f t="shared" si="2"/>
        <v>0</v>
      </c>
      <c r="AD34" s="240"/>
      <c r="AE34" s="51" t="s">
        <v>140</v>
      </c>
    </row>
    <row r="35" spans="1:31" s="19" customFormat="1" ht="12.75">
      <c r="A35" s="159" t="s">
        <v>114</v>
      </c>
      <c r="B35" s="160" t="s">
        <v>115</v>
      </c>
      <c r="C35" s="156" t="s">
        <v>1461</v>
      </c>
      <c r="D35" s="160" t="s">
        <v>1439</v>
      </c>
      <c r="E35" s="156" t="s">
        <v>806</v>
      </c>
      <c r="F35" s="48" t="s">
        <v>1441</v>
      </c>
      <c r="G35" s="176" t="s">
        <v>813</v>
      </c>
      <c r="H35" s="226">
        <v>1323</v>
      </c>
      <c r="I35" s="442" t="s">
        <v>1215</v>
      </c>
      <c r="J35" s="647" t="s">
        <v>1432</v>
      </c>
      <c r="K35" s="236"/>
      <c r="L35" s="226" t="s">
        <v>32</v>
      </c>
      <c r="M35" s="162" t="s">
        <v>107</v>
      </c>
      <c r="N35" s="162">
        <v>1</v>
      </c>
      <c r="O35" s="49"/>
      <c r="P35" s="49"/>
      <c r="Q35" s="49"/>
      <c r="R35" s="163">
        <v>0.5</v>
      </c>
      <c r="S35" s="179">
        <f t="shared" si="1"/>
        <v>0</v>
      </c>
      <c r="T35" s="229" t="s">
        <v>110</v>
      </c>
      <c r="U35" s="235"/>
      <c r="V35" s="235"/>
      <c r="W35" s="237"/>
      <c r="X35" s="237"/>
      <c r="Y35" s="307"/>
      <c r="Z35" s="50"/>
      <c r="AA35" s="235"/>
      <c r="AB35" s="313"/>
      <c r="AC35" s="183">
        <f t="shared" si="2"/>
        <v>0</v>
      </c>
      <c r="AD35" s="240"/>
      <c r="AE35" s="51" t="s">
        <v>140</v>
      </c>
    </row>
    <row r="36" spans="1:31" s="19" customFormat="1" ht="12.75">
      <c r="A36" s="159" t="s">
        <v>114</v>
      </c>
      <c r="B36" s="160" t="s">
        <v>115</v>
      </c>
      <c r="C36" s="156" t="s">
        <v>1461</v>
      </c>
      <c r="D36" s="160" t="s">
        <v>1439</v>
      </c>
      <c r="E36" s="156" t="s">
        <v>806</v>
      </c>
      <c r="F36" s="105" t="s">
        <v>1441</v>
      </c>
      <c r="G36" s="176" t="s">
        <v>814</v>
      </c>
      <c r="H36" s="226">
        <v>1323</v>
      </c>
      <c r="I36" s="442" t="s">
        <v>1215</v>
      </c>
      <c r="J36" s="647" t="s">
        <v>1432</v>
      </c>
      <c r="K36" s="243"/>
      <c r="L36" s="226" t="s">
        <v>32</v>
      </c>
      <c r="M36" s="162" t="s">
        <v>107</v>
      </c>
      <c r="N36" s="162">
        <v>1</v>
      </c>
      <c r="O36" s="106"/>
      <c r="P36" s="106"/>
      <c r="Q36" s="106"/>
      <c r="R36" s="163">
        <v>0.5</v>
      </c>
      <c r="S36" s="179">
        <f t="shared" si="1"/>
        <v>0</v>
      </c>
      <c r="T36" s="229" t="s">
        <v>110</v>
      </c>
      <c r="U36" s="242"/>
      <c r="V36" s="242"/>
      <c r="W36" s="244"/>
      <c r="X36" s="244"/>
      <c r="Y36" s="314"/>
      <c r="Z36" s="107"/>
      <c r="AA36" s="242"/>
      <c r="AB36" s="315"/>
      <c r="AC36" s="183">
        <f t="shared" si="2"/>
        <v>0</v>
      </c>
      <c r="AD36" s="246"/>
      <c r="AE36" s="51" t="s">
        <v>140</v>
      </c>
    </row>
    <row r="37" spans="1:31" s="19" customFormat="1" ht="12.75">
      <c r="A37" s="159" t="s">
        <v>114</v>
      </c>
      <c r="B37" s="160" t="s">
        <v>115</v>
      </c>
      <c r="C37" s="156" t="s">
        <v>1461</v>
      </c>
      <c r="D37" s="160" t="s">
        <v>1439</v>
      </c>
      <c r="E37" s="156" t="s">
        <v>806</v>
      </c>
      <c r="F37" s="105" t="s">
        <v>1441</v>
      </c>
      <c r="G37" s="176" t="s">
        <v>815</v>
      </c>
      <c r="H37" s="226">
        <v>1323</v>
      </c>
      <c r="I37" s="442" t="s">
        <v>1215</v>
      </c>
      <c r="J37" s="647" t="s">
        <v>1432</v>
      </c>
      <c r="K37" s="243"/>
      <c r="L37" s="226" t="s">
        <v>32</v>
      </c>
      <c r="M37" s="106" t="s">
        <v>816</v>
      </c>
      <c r="N37" s="162">
        <v>1</v>
      </c>
      <c r="O37" s="106">
        <v>35</v>
      </c>
      <c r="P37" s="106">
        <v>35</v>
      </c>
      <c r="Q37" s="106">
        <v>100</v>
      </c>
      <c r="R37" s="163">
        <f t="shared" si="3"/>
        <v>0.1225</v>
      </c>
      <c r="S37" s="179">
        <f t="shared" si="1"/>
        <v>0</v>
      </c>
      <c r="T37" s="229" t="s">
        <v>110</v>
      </c>
      <c r="U37" s="242"/>
      <c r="V37" s="242"/>
      <c r="W37" s="244"/>
      <c r="X37" s="244"/>
      <c r="Y37" s="314"/>
      <c r="Z37" s="107"/>
      <c r="AA37" s="242"/>
      <c r="AB37" s="315"/>
      <c r="AC37" s="183">
        <f t="shared" si="2"/>
        <v>0</v>
      </c>
      <c r="AD37" s="246"/>
      <c r="AE37" s="108"/>
    </row>
    <row r="38" spans="1:31" s="19" customFormat="1" ht="12.75">
      <c r="A38" s="159" t="s">
        <v>114</v>
      </c>
      <c r="B38" s="160" t="s">
        <v>115</v>
      </c>
      <c r="C38" s="156" t="s">
        <v>1461</v>
      </c>
      <c r="D38" s="160" t="s">
        <v>1439</v>
      </c>
      <c r="E38" s="156" t="s">
        <v>806</v>
      </c>
      <c r="F38" s="105" t="s">
        <v>1441</v>
      </c>
      <c r="G38" s="176" t="s">
        <v>817</v>
      </c>
      <c r="H38" s="241">
        <v>1213</v>
      </c>
      <c r="I38" s="242">
        <v>1</v>
      </c>
      <c r="J38" s="158" t="s">
        <v>429</v>
      </c>
      <c r="K38" s="243"/>
      <c r="L38" s="226" t="s">
        <v>33</v>
      </c>
      <c r="M38" s="106" t="s">
        <v>109</v>
      </c>
      <c r="N38" s="162">
        <v>1</v>
      </c>
      <c r="O38" s="106"/>
      <c r="P38" s="106"/>
      <c r="Q38" s="106"/>
      <c r="R38" s="163">
        <v>0.15</v>
      </c>
      <c r="S38" s="179">
        <f t="shared" si="1"/>
        <v>0</v>
      </c>
      <c r="T38" s="229" t="s">
        <v>110</v>
      </c>
      <c r="U38" s="242"/>
      <c r="V38" s="242"/>
      <c r="W38" s="244"/>
      <c r="X38" s="414"/>
      <c r="Y38" s="314"/>
      <c r="Z38" s="107"/>
      <c r="AA38" s="242"/>
      <c r="AB38" s="315"/>
      <c r="AC38" s="183">
        <f t="shared" si="2"/>
        <v>0</v>
      </c>
      <c r="AD38" s="246"/>
      <c r="AE38" s="108"/>
    </row>
    <row r="39" spans="1:31" s="19" customFormat="1" ht="12.75">
      <c r="A39" s="159" t="s">
        <v>114</v>
      </c>
      <c r="B39" s="160" t="s">
        <v>115</v>
      </c>
      <c r="C39" s="156" t="s">
        <v>1461</v>
      </c>
      <c r="D39" s="160" t="s">
        <v>1439</v>
      </c>
      <c r="E39" s="156" t="s">
        <v>806</v>
      </c>
      <c r="F39" s="105" t="s">
        <v>1441</v>
      </c>
      <c r="G39" s="176" t="s">
        <v>818</v>
      </c>
      <c r="H39" s="241">
        <v>1213</v>
      </c>
      <c r="I39" s="242">
        <v>1</v>
      </c>
      <c r="J39" s="158" t="s">
        <v>429</v>
      </c>
      <c r="K39" s="243"/>
      <c r="L39" s="226" t="s">
        <v>33</v>
      </c>
      <c r="M39" s="106" t="s">
        <v>109</v>
      </c>
      <c r="N39" s="162">
        <v>1</v>
      </c>
      <c r="O39" s="106"/>
      <c r="P39" s="106"/>
      <c r="Q39" s="106"/>
      <c r="R39" s="163">
        <v>0.15</v>
      </c>
      <c r="S39" s="179">
        <f t="shared" si="1"/>
        <v>0</v>
      </c>
      <c r="T39" s="229" t="s">
        <v>110</v>
      </c>
      <c r="U39" s="242"/>
      <c r="V39" s="242"/>
      <c r="W39" s="244"/>
      <c r="X39" s="414"/>
      <c r="Y39" s="314"/>
      <c r="Z39" s="107"/>
      <c r="AA39" s="242"/>
      <c r="AB39" s="315"/>
      <c r="AC39" s="183">
        <f t="shared" si="2"/>
        <v>0</v>
      </c>
      <c r="AD39" s="246"/>
      <c r="AE39" s="108"/>
    </row>
    <row r="40" spans="1:31" s="19" customFormat="1" ht="12.75">
      <c r="A40" s="159" t="s">
        <v>114</v>
      </c>
      <c r="B40" s="160" t="s">
        <v>115</v>
      </c>
      <c r="C40" s="156" t="s">
        <v>1461</v>
      </c>
      <c r="D40" s="718" t="s">
        <v>1439</v>
      </c>
      <c r="E40" s="710" t="s">
        <v>806</v>
      </c>
      <c r="F40" s="711" t="s">
        <v>1623</v>
      </c>
      <c r="G40" s="712" t="s">
        <v>1625</v>
      </c>
      <c r="H40" s="713">
        <v>1213</v>
      </c>
      <c r="I40" s="714">
        <v>1</v>
      </c>
      <c r="J40" s="715" t="s">
        <v>429</v>
      </c>
      <c r="K40" s="716"/>
      <c r="L40" s="713" t="s">
        <v>33</v>
      </c>
      <c r="M40" s="717" t="s">
        <v>109</v>
      </c>
      <c r="N40" s="717">
        <v>1</v>
      </c>
      <c r="O40" s="106"/>
      <c r="P40" s="106"/>
      <c r="Q40" s="106"/>
      <c r="R40" s="163">
        <v>0.15</v>
      </c>
      <c r="S40" s="179">
        <f>IF(T40="O",R40,0)</f>
        <v>0</v>
      </c>
      <c r="T40" s="413" t="s">
        <v>110</v>
      </c>
      <c r="U40" s="410"/>
      <c r="V40" s="410"/>
      <c r="W40" s="414"/>
      <c r="X40" s="414"/>
      <c r="Y40" s="468"/>
      <c r="Z40" s="107"/>
      <c r="AA40" s="410"/>
      <c r="AB40" s="415"/>
      <c r="AC40" s="183">
        <f>IF(AD40="O",AB40,0)</f>
        <v>0</v>
      </c>
      <c r="AD40" s="416"/>
      <c r="AE40" s="108"/>
    </row>
    <row r="41" spans="1:31" s="19" customFormat="1" ht="12.75">
      <c r="A41" s="159" t="s">
        <v>114</v>
      </c>
      <c r="B41" s="160" t="s">
        <v>115</v>
      </c>
      <c r="C41" s="156" t="s">
        <v>1461</v>
      </c>
      <c r="D41" s="718" t="s">
        <v>1439</v>
      </c>
      <c r="E41" s="710" t="s">
        <v>806</v>
      </c>
      <c r="F41" s="711" t="s">
        <v>1623</v>
      </c>
      <c r="G41" s="712" t="s">
        <v>1624</v>
      </c>
      <c r="H41" s="713">
        <v>1213</v>
      </c>
      <c r="I41" s="714">
        <v>1</v>
      </c>
      <c r="J41" s="715" t="s">
        <v>429</v>
      </c>
      <c r="K41" s="716"/>
      <c r="L41" s="713" t="s">
        <v>33</v>
      </c>
      <c r="M41" s="717" t="s">
        <v>820</v>
      </c>
      <c r="N41" s="717">
        <v>1</v>
      </c>
      <c r="O41" s="106"/>
      <c r="P41" s="106"/>
      <c r="Q41" s="106"/>
      <c r="R41" s="163">
        <v>0.15</v>
      </c>
      <c r="S41" s="179">
        <f>IF(T41="O",R41,0)</f>
        <v>0</v>
      </c>
      <c r="T41" s="413" t="s">
        <v>110</v>
      </c>
      <c r="U41" s="410"/>
      <c r="V41" s="410"/>
      <c r="W41" s="414"/>
      <c r="X41" s="414"/>
      <c r="Y41" s="468"/>
      <c r="Z41" s="107"/>
      <c r="AA41" s="410"/>
      <c r="AB41" s="415"/>
      <c r="AC41" s="183">
        <f>IF(AD41="O",AB41,0)</f>
        <v>0</v>
      </c>
      <c r="AD41" s="416"/>
      <c r="AE41" s="108"/>
    </row>
    <row r="42" spans="1:31" s="19" customFormat="1" ht="12.75">
      <c r="A42" s="159" t="s">
        <v>114</v>
      </c>
      <c r="B42" s="160" t="s">
        <v>115</v>
      </c>
      <c r="C42" s="156" t="s">
        <v>1461</v>
      </c>
      <c r="D42" s="160" t="s">
        <v>1439</v>
      </c>
      <c r="E42" s="156" t="s">
        <v>806</v>
      </c>
      <c r="F42" s="105" t="s">
        <v>1441</v>
      </c>
      <c r="G42" s="176" t="s">
        <v>819</v>
      </c>
      <c r="H42" s="241">
        <v>1213</v>
      </c>
      <c r="I42" s="242">
        <v>1</v>
      </c>
      <c r="J42" s="158" t="s">
        <v>429</v>
      </c>
      <c r="K42" s="243"/>
      <c r="L42" s="226" t="s">
        <v>33</v>
      </c>
      <c r="M42" s="106" t="s">
        <v>820</v>
      </c>
      <c r="N42" s="162">
        <v>1</v>
      </c>
      <c r="O42" s="106"/>
      <c r="P42" s="106"/>
      <c r="Q42" s="106"/>
      <c r="R42" s="163">
        <v>0.15</v>
      </c>
      <c r="S42" s="179">
        <f t="shared" si="1"/>
        <v>0</v>
      </c>
      <c r="T42" s="229" t="s">
        <v>110</v>
      </c>
      <c r="U42" s="242"/>
      <c r="V42" s="242"/>
      <c r="W42" s="244"/>
      <c r="X42" s="414"/>
      <c r="Y42" s="314"/>
      <c r="Z42" s="107"/>
      <c r="AA42" s="242"/>
      <c r="AB42" s="315"/>
      <c r="AC42" s="183">
        <f t="shared" si="2"/>
        <v>0</v>
      </c>
      <c r="AD42" s="246"/>
      <c r="AE42" s="108"/>
    </row>
    <row r="43" spans="1:31" s="19" customFormat="1" ht="12.75">
      <c r="A43" s="159" t="s">
        <v>114</v>
      </c>
      <c r="B43" s="160" t="s">
        <v>115</v>
      </c>
      <c r="C43" s="156" t="s">
        <v>1461</v>
      </c>
      <c r="D43" s="160" t="s">
        <v>1439</v>
      </c>
      <c r="E43" s="156" t="s">
        <v>806</v>
      </c>
      <c r="F43" s="105" t="s">
        <v>1441</v>
      </c>
      <c r="G43" s="176" t="s">
        <v>821</v>
      </c>
      <c r="H43" s="241">
        <v>1213</v>
      </c>
      <c r="I43" s="242">
        <v>1</v>
      </c>
      <c r="J43" s="158" t="s">
        <v>429</v>
      </c>
      <c r="K43" s="243"/>
      <c r="L43" s="226" t="s">
        <v>33</v>
      </c>
      <c r="M43" s="106" t="s">
        <v>820</v>
      </c>
      <c r="N43" s="162">
        <v>1</v>
      </c>
      <c r="O43" s="106"/>
      <c r="P43" s="106"/>
      <c r="Q43" s="106"/>
      <c r="R43" s="163">
        <v>0.15</v>
      </c>
      <c r="S43" s="179">
        <f t="shared" si="1"/>
        <v>0</v>
      </c>
      <c r="T43" s="229" t="s">
        <v>110</v>
      </c>
      <c r="U43" s="242"/>
      <c r="V43" s="242"/>
      <c r="W43" s="244"/>
      <c r="X43" s="414"/>
      <c r="Y43" s="314"/>
      <c r="Z43" s="107"/>
      <c r="AA43" s="242"/>
      <c r="AB43" s="315"/>
      <c r="AC43" s="183">
        <f t="shared" si="2"/>
        <v>0</v>
      </c>
      <c r="AD43" s="246"/>
      <c r="AE43" s="108"/>
    </row>
    <row r="44" spans="1:31" s="19" customFormat="1" ht="12.75">
      <c r="A44" s="159" t="s">
        <v>114</v>
      </c>
      <c r="B44" s="160" t="s">
        <v>115</v>
      </c>
      <c r="C44" s="156" t="s">
        <v>1461</v>
      </c>
      <c r="D44" s="160" t="s">
        <v>1439</v>
      </c>
      <c r="E44" s="156" t="s">
        <v>806</v>
      </c>
      <c r="F44" s="105" t="s">
        <v>1441</v>
      </c>
      <c r="G44" s="176" t="s">
        <v>822</v>
      </c>
      <c r="H44" s="241">
        <v>1222</v>
      </c>
      <c r="I44" s="106" t="s">
        <v>1439</v>
      </c>
      <c r="J44" s="158" t="s">
        <v>187</v>
      </c>
      <c r="K44" s="243"/>
      <c r="L44" s="226" t="s">
        <v>33</v>
      </c>
      <c r="M44" s="106" t="s">
        <v>823</v>
      </c>
      <c r="N44" s="162">
        <v>1</v>
      </c>
      <c r="O44" s="106">
        <v>100</v>
      </c>
      <c r="P44" s="106">
        <v>90</v>
      </c>
      <c r="Q44" s="106">
        <v>207</v>
      </c>
      <c r="R44" s="163">
        <f t="shared" si="3"/>
        <v>1.863</v>
      </c>
      <c r="S44" s="179">
        <f t="shared" si="1"/>
        <v>0</v>
      </c>
      <c r="T44" s="229" t="s">
        <v>110</v>
      </c>
      <c r="U44" s="242">
        <v>700</v>
      </c>
      <c r="V44" s="106" t="s">
        <v>99</v>
      </c>
      <c r="W44" s="244" t="s">
        <v>99</v>
      </c>
      <c r="X44" s="414" t="s">
        <v>110</v>
      </c>
      <c r="Y44" s="314"/>
      <c r="Z44" s="107"/>
      <c r="AA44" s="242"/>
      <c r="AB44" s="315"/>
      <c r="AC44" s="183">
        <f t="shared" si="2"/>
        <v>0</v>
      </c>
      <c r="AD44" s="246"/>
      <c r="AE44" s="108"/>
    </row>
    <row r="45" spans="1:31" s="19" customFormat="1" ht="12.75">
      <c r="A45" s="159" t="s">
        <v>114</v>
      </c>
      <c r="B45" s="160" t="s">
        <v>115</v>
      </c>
      <c r="C45" s="156" t="s">
        <v>1461</v>
      </c>
      <c r="D45" s="160" t="s">
        <v>1439</v>
      </c>
      <c r="E45" s="156" t="s">
        <v>806</v>
      </c>
      <c r="F45" s="105" t="s">
        <v>1441</v>
      </c>
      <c r="G45" s="176" t="s">
        <v>824</v>
      </c>
      <c r="H45" s="241">
        <v>1222</v>
      </c>
      <c r="I45" s="106" t="s">
        <v>1439</v>
      </c>
      <c r="J45" s="158" t="s">
        <v>187</v>
      </c>
      <c r="K45" s="243"/>
      <c r="L45" s="226" t="s">
        <v>33</v>
      </c>
      <c r="M45" s="106" t="s">
        <v>823</v>
      </c>
      <c r="N45" s="162">
        <v>1</v>
      </c>
      <c r="O45" s="106">
        <v>100</v>
      </c>
      <c r="P45" s="106">
        <v>90</v>
      </c>
      <c r="Q45" s="106">
        <v>207</v>
      </c>
      <c r="R45" s="163">
        <f t="shared" si="3"/>
        <v>1.863</v>
      </c>
      <c r="S45" s="179">
        <f t="shared" si="1"/>
        <v>0</v>
      </c>
      <c r="T45" s="229" t="s">
        <v>110</v>
      </c>
      <c r="U45" s="242">
        <v>700</v>
      </c>
      <c r="V45" s="106" t="s">
        <v>99</v>
      </c>
      <c r="W45" s="244" t="s">
        <v>99</v>
      </c>
      <c r="X45" s="414" t="s">
        <v>110</v>
      </c>
      <c r="Y45" s="314"/>
      <c r="Z45" s="107"/>
      <c r="AA45" s="242"/>
      <c r="AB45" s="315"/>
      <c r="AC45" s="183">
        <f t="shared" si="2"/>
        <v>0</v>
      </c>
      <c r="AD45" s="246"/>
      <c r="AE45" s="108"/>
    </row>
    <row r="46" spans="1:31" s="19" customFormat="1" ht="12.75">
      <c r="A46" s="159" t="s">
        <v>114</v>
      </c>
      <c r="B46" s="160" t="s">
        <v>115</v>
      </c>
      <c r="C46" s="156" t="s">
        <v>1461</v>
      </c>
      <c r="D46" s="160" t="s">
        <v>1439</v>
      </c>
      <c r="E46" s="156" t="s">
        <v>806</v>
      </c>
      <c r="F46" s="105" t="s">
        <v>1441</v>
      </c>
      <c r="G46" s="176" t="s">
        <v>825</v>
      </c>
      <c r="H46" s="241">
        <v>1222</v>
      </c>
      <c r="I46" s="106" t="s">
        <v>1439</v>
      </c>
      <c r="J46" s="158" t="s">
        <v>187</v>
      </c>
      <c r="K46" s="243"/>
      <c r="L46" s="226" t="s">
        <v>33</v>
      </c>
      <c r="M46" s="106" t="s">
        <v>823</v>
      </c>
      <c r="N46" s="162">
        <v>1</v>
      </c>
      <c r="O46" s="106">
        <v>100</v>
      </c>
      <c r="P46" s="106">
        <v>90</v>
      </c>
      <c r="Q46" s="106">
        <v>207</v>
      </c>
      <c r="R46" s="163">
        <f t="shared" si="3"/>
        <v>1.863</v>
      </c>
      <c r="S46" s="179">
        <f t="shared" si="1"/>
        <v>0</v>
      </c>
      <c r="T46" s="229" t="s">
        <v>110</v>
      </c>
      <c r="U46" s="242">
        <v>700</v>
      </c>
      <c r="V46" s="106" t="s">
        <v>99</v>
      </c>
      <c r="W46" s="244" t="s">
        <v>99</v>
      </c>
      <c r="X46" s="414" t="s">
        <v>110</v>
      </c>
      <c r="Y46" s="314"/>
      <c r="Z46" s="107"/>
      <c r="AA46" s="242"/>
      <c r="AB46" s="315"/>
      <c r="AC46" s="183">
        <f t="shared" si="2"/>
        <v>0</v>
      </c>
      <c r="AD46" s="246"/>
      <c r="AE46" s="108"/>
    </row>
    <row r="47" spans="1:31" s="19" customFormat="1" ht="12.75">
      <c r="A47" s="159" t="s">
        <v>114</v>
      </c>
      <c r="B47" s="160" t="s">
        <v>115</v>
      </c>
      <c r="C47" s="156" t="s">
        <v>1461</v>
      </c>
      <c r="D47" s="160" t="s">
        <v>1439</v>
      </c>
      <c r="E47" s="156" t="s">
        <v>806</v>
      </c>
      <c r="F47" s="105" t="s">
        <v>1441</v>
      </c>
      <c r="G47" s="176" t="s">
        <v>826</v>
      </c>
      <c r="H47" s="241">
        <v>1222</v>
      </c>
      <c r="I47" s="106" t="s">
        <v>1439</v>
      </c>
      <c r="J47" s="158" t="s">
        <v>187</v>
      </c>
      <c r="K47" s="243"/>
      <c r="L47" s="226" t="s">
        <v>33</v>
      </c>
      <c r="M47" s="106" t="s">
        <v>823</v>
      </c>
      <c r="N47" s="162">
        <v>1</v>
      </c>
      <c r="O47" s="106">
        <v>100</v>
      </c>
      <c r="P47" s="106">
        <v>90</v>
      </c>
      <c r="Q47" s="106">
        <v>207</v>
      </c>
      <c r="R47" s="163">
        <f t="shared" si="3"/>
        <v>1.863</v>
      </c>
      <c r="S47" s="179">
        <f t="shared" si="1"/>
        <v>0</v>
      </c>
      <c r="T47" s="229" t="s">
        <v>110</v>
      </c>
      <c r="U47" s="242">
        <v>700</v>
      </c>
      <c r="V47" s="106" t="s">
        <v>99</v>
      </c>
      <c r="W47" s="244" t="s">
        <v>99</v>
      </c>
      <c r="X47" s="414" t="s">
        <v>110</v>
      </c>
      <c r="Y47" s="314"/>
      <c r="Z47" s="107"/>
      <c r="AA47" s="242"/>
      <c r="AB47" s="315"/>
      <c r="AC47" s="183">
        <f t="shared" si="2"/>
        <v>0</v>
      </c>
      <c r="AD47" s="246"/>
      <c r="AE47" s="108"/>
    </row>
    <row r="48" spans="1:31" s="19" customFormat="1" ht="12.75">
      <c r="A48" s="159" t="s">
        <v>114</v>
      </c>
      <c r="B48" s="160" t="s">
        <v>115</v>
      </c>
      <c r="C48" s="156" t="s">
        <v>1461</v>
      </c>
      <c r="D48" s="160" t="s">
        <v>1439</v>
      </c>
      <c r="E48" s="156" t="s">
        <v>806</v>
      </c>
      <c r="F48" s="105" t="s">
        <v>1441</v>
      </c>
      <c r="G48" s="176" t="s">
        <v>827</v>
      </c>
      <c r="H48" s="241">
        <v>1222</v>
      </c>
      <c r="I48" s="106" t="s">
        <v>1439</v>
      </c>
      <c r="J48" s="158" t="s">
        <v>187</v>
      </c>
      <c r="K48" s="243"/>
      <c r="L48" s="226" t="s">
        <v>33</v>
      </c>
      <c r="M48" s="106" t="s">
        <v>823</v>
      </c>
      <c r="N48" s="162">
        <v>1</v>
      </c>
      <c r="O48" s="106">
        <v>100</v>
      </c>
      <c r="P48" s="106">
        <v>90</v>
      </c>
      <c r="Q48" s="106">
        <v>207</v>
      </c>
      <c r="R48" s="163">
        <f>(O48*P48*Q48)/1000000</f>
        <v>1.863</v>
      </c>
      <c r="S48" s="179">
        <f>IF(T48="O",R48,0)</f>
        <v>0</v>
      </c>
      <c r="T48" s="229" t="s">
        <v>110</v>
      </c>
      <c r="U48" s="242">
        <v>700</v>
      </c>
      <c r="V48" s="106" t="s">
        <v>99</v>
      </c>
      <c r="W48" s="244" t="s">
        <v>99</v>
      </c>
      <c r="X48" s="414" t="s">
        <v>110</v>
      </c>
      <c r="Y48" s="314"/>
      <c r="Z48" s="107"/>
      <c r="AA48" s="242"/>
      <c r="AB48" s="315"/>
      <c r="AC48" s="183">
        <f>IF(AD48="O",AB48,0)</f>
        <v>0</v>
      </c>
      <c r="AD48" s="246"/>
      <c r="AE48" s="108"/>
    </row>
    <row r="49" spans="1:31" s="19" customFormat="1" ht="12.75">
      <c r="A49" s="159" t="s">
        <v>114</v>
      </c>
      <c r="B49" s="160" t="s">
        <v>115</v>
      </c>
      <c r="C49" s="156" t="s">
        <v>1461</v>
      </c>
      <c r="D49" s="160" t="s">
        <v>1439</v>
      </c>
      <c r="E49" s="156" t="s">
        <v>806</v>
      </c>
      <c r="F49" s="105" t="s">
        <v>1441</v>
      </c>
      <c r="G49" s="176"/>
      <c r="H49" s="241">
        <v>1222</v>
      </c>
      <c r="I49" s="106" t="s">
        <v>1439</v>
      </c>
      <c r="J49" s="158" t="s">
        <v>187</v>
      </c>
      <c r="K49" s="243"/>
      <c r="L49" s="226" t="s">
        <v>33</v>
      </c>
      <c r="M49" s="410" t="s">
        <v>1573</v>
      </c>
      <c r="N49" s="162">
        <v>1</v>
      </c>
      <c r="O49" s="106">
        <v>120</v>
      </c>
      <c r="P49" s="106">
        <v>80</v>
      </c>
      <c r="Q49" s="106">
        <v>90</v>
      </c>
      <c r="R49" s="163">
        <f t="shared" si="3"/>
        <v>0.864</v>
      </c>
      <c r="S49" s="179">
        <f t="shared" si="1"/>
        <v>0</v>
      </c>
      <c r="T49" s="229" t="s">
        <v>110</v>
      </c>
      <c r="U49" s="242">
        <v>200</v>
      </c>
      <c r="V49" s="106" t="s">
        <v>99</v>
      </c>
      <c r="W49" s="244" t="s">
        <v>99</v>
      </c>
      <c r="X49" s="414" t="s">
        <v>110</v>
      </c>
      <c r="Y49" s="314"/>
      <c r="Z49" s="107"/>
      <c r="AA49" s="242"/>
      <c r="AB49" s="315"/>
      <c r="AC49" s="183">
        <f t="shared" si="2"/>
        <v>0</v>
      </c>
      <c r="AD49" s="246"/>
      <c r="AE49" s="108"/>
    </row>
    <row r="50" spans="1:31" s="19" customFormat="1" ht="13.5" thickBot="1">
      <c r="A50" s="53" t="s">
        <v>114</v>
      </c>
      <c r="B50" s="54" t="s">
        <v>115</v>
      </c>
      <c r="C50" s="155" t="s">
        <v>1461</v>
      </c>
      <c r="D50" s="54" t="s">
        <v>1439</v>
      </c>
      <c r="E50" s="155" t="s">
        <v>806</v>
      </c>
      <c r="F50" s="54" t="s">
        <v>1459</v>
      </c>
      <c r="G50" s="265"/>
      <c r="H50" s="249">
        <v>1323</v>
      </c>
      <c r="I50" s="645" t="s">
        <v>1215</v>
      </c>
      <c r="J50" s="646" t="s">
        <v>1432</v>
      </c>
      <c r="K50" s="268"/>
      <c r="L50" s="249" t="s">
        <v>32</v>
      </c>
      <c r="M50" s="264" t="s">
        <v>828</v>
      </c>
      <c r="N50" s="264">
        <v>1</v>
      </c>
      <c r="O50" s="264">
        <v>100</v>
      </c>
      <c r="P50" s="264">
        <v>85</v>
      </c>
      <c r="Q50" s="264">
        <v>195</v>
      </c>
      <c r="R50" s="269">
        <f t="shared" si="3"/>
        <v>1.6575</v>
      </c>
      <c r="S50" s="180">
        <f t="shared" si="1"/>
        <v>0</v>
      </c>
      <c r="T50" s="250" t="s">
        <v>110</v>
      </c>
      <c r="U50" s="266">
        <v>350</v>
      </c>
      <c r="V50" s="264" t="s">
        <v>99</v>
      </c>
      <c r="W50" s="270"/>
      <c r="X50" s="270"/>
      <c r="Y50" s="272"/>
      <c r="Z50" s="273"/>
      <c r="AA50" s="266"/>
      <c r="AB50" s="320"/>
      <c r="AC50" s="184">
        <f t="shared" si="2"/>
        <v>0</v>
      </c>
      <c r="AD50" s="278"/>
      <c r="AE50" s="277"/>
    </row>
  </sheetData>
  <sheetProtection/>
  <protectedRanges>
    <protectedRange sqref="N4:Q8" name="Plage5"/>
    <protectedRange sqref="T29:AB39 T42:AB990" name="Plage3"/>
    <protectedRange sqref="B1:B2" name="Plage1"/>
    <protectedRange sqref="A29:Q39 A44:G44 K44:Q44 A45:Q990 R51:R990 A42:Q43 C40:E41" name="Plage2"/>
    <protectedRange sqref="AD29:AE39 AD42:AE990" name="Plage4"/>
    <protectedRange sqref="R29:R39 R42:R50" name="Plage2_1_1_7_3"/>
    <protectedRange sqref="T41:AB41" name="Plage3_1"/>
    <protectedRange sqref="A41:B41 F41:Q41 F40" name="Plage2_1"/>
    <protectedRange sqref="AD41:AE41" name="Plage4_1"/>
    <protectedRange sqref="R41" name="Plage2_1_1_7_3_1"/>
    <protectedRange sqref="T40:AB40" name="Plage3_2"/>
    <protectedRange sqref="A40:B40 G40:Q40" name="Plage2_2"/>
    <protectedRange sqref="AD40:AE40" name="Plage4_2"/>
    <protectedRange sqref="R40" name="Plage2_1_1_7_3_2"/>
  </protectedRanges>
  <mergeCells count="35">
    <mergeCell ref="A5:A6"/>
    <mergeCell ref="A7:A8"/>
    <mergeCell ref="A9:A10"/>
    <mergeCell ref="N10:O10"/>
    <mergeCell ref="A11:A12"/>
    <mergeCell ref="A13:A14"/>
    <mergeCell ref="A15:A16"/>
    <mergeCell ref="A25:G25"/>
    <mergeCell ref="H25:K25"/>
    <mergeCell ref="L25:R25"/>
    <mergeCell ref="T25:X25"/>
    <mergeCell ref="Y25:AB25"/>
    <mergeCell ref="AE25:AE27"/>
    <mergeCell ref="A26:A27"/>
    <mergeCell ref="B26:F26"/>
    <mergeCell ref="G26:G27"/>
    <mergeCell ref="H26:J26"/>
    <mergeCell ref="K26:K27"/>
    <mergeCell ref="L26:L27"/>
    <mergeCell ref="M26:M27"/>
    <mergeCell ref="N26:N27"/>
    <mergeCell ref="O26:Q26"/>
    <mergeCell ref="R26:R27"/>
    <mergeCell ref="S26:S27"/>
    <mergeCell ref="T26:T27"/>
    <mergeCell ref="U26:U27"/>
    <mergeCell ref="V26:V27"/>
    <mergeCell ref="W26:W27"/>
    <mergeCell ref="X26:X27"/>
    <mergeCell ref="Y26:Y27"/>
    <mergeCell ref="AD26:AD27"/>
    <mergeCell ref="Z26:Z27"/>
    <mergeCell ref="AA26:AA27"/>
    <mergeCell ref="AB26:AB27"/>
    <mergeCell ref="AC26:AC27"/>
  </mergeCells>
  <dataValidations count="6">
    <dataValidation type="list" allowBlank="1" showErrorMessage="1" prompt="&#10;" sqref="L29:L50">
      <formula1>"INFO,MOB,VER,ROC,DIV,LAB,FRAG"</formula1>
    </dataValidation>
    <dataValidation type="list" allowBlank="1" showInputMessage="1" showErrorMessage="1" sqref="Y29:Y50">
      <formula1>"DOCBUR,DOCBIBLIO"</formula1>
    </dataValidation>
    <dataValidation type="list" allowBlank="1" showInputMessage="1" showErrorMessage="1" sqref="Q5 W29:X50 AD29:AD50 T29:T50">
      <formula1>"O,N"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H39"/>
  <sheetViews>
    <sheetView showGridLines="0" zoomScalePageLayoutView="0" workbookViewId="0" topLeftCell="A13">
      <selection activeCell="D29" sqref="D29:K39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6.851562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0.00390625" style="247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6.14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247" customWidth="1"/>
    <col min="21" max="22" width="9.8515625" style="247" customWidth="1"/>
    <col min="23" max="24" width="7.28125" style="247" customWidth="1"/>
    <col min="25" max="25" width="9.00390625" style="247" customWidth="1"/>
    <col min="26" max="26" width="24.140625" style="247" customWidth="1"/>
    <col min="27" max="27" width="8.00390625" style="247" bestFit="1" customWidth="1"/>
    <col min="28" max="28" width="8.7109375" style="247" bestFit="1" customWidth="1"/>
    <col min="29" max="30" width="5.7109375" style="247" bestFit="1" customWidth="1"/>
    <col min="31" max="31" width="29.140625" style="247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39</v>
      </c>
      <c r="B1" s="99"/>
      <c r="C1" s="102"/>
      <c r="D1" s="101"/>
      <c r="E1" s="101"/>
      <c r="F1" s="101"/>
      <c r="G1" s="101"/>
      <c r="H1" s="213"/>
      <c r="I1" s="213"/>
      <c r="J1" s="213"/>
      <c r="K1" s="213"/>
      <c r="L1" s="101"/>
      <c r="M1" s="101"/>
      <c r="N1" s="101"/>
      <c r="O1" s="101"/>
      <c r="P1" s="101"/>
      <c r="Q1" s="101"/>
      <c r="R1" s="102"/>
      <c r="S1" s="102"/>
      <c r="T1" s="213"/>
      <c r="U1" s="213"/>
      <c r="V1" s="213"/>
      <c r="W1" s="213"/>
      <c r="X1" s="103"/>
      <c r="Y1" s="103"/>
      <c r="Z1" s="103"/>
      <c r="AA1" s="103"/>
      <c r="AB1" s="103"/>
      <c r="AC1" s="103"/>
      <c r="AD1" s="103"/>
      <c r="AE1" s="213"/>
      <c r="AF1" s="2"/>
      <c r="AG1" s="2"/>
    </row>
    <row r="2" spans="1:33" ht="15.75">
      <c r="A2" s="16" t="s">
        <v>712</v>
      </c>
      <c r="B2" s="16"/>
      <c r="C2" s="17"/>
      <c r="D2" s="18"/>
      <c r="E2" s="18"/>
      <c r="F2" s="18"/>
      <c r="G2" s="18"/>
      <c r="H2" s="16"/>
      <c r="I2" s="214"/>
      <c r="J2" s="215"/>
      <c r="K2" s="17"/>
      <c r="L2" s="18"/>
      <c r="M2" s="18"/>
      <c r="N2" s="18"/>
      <c r="O2" s="18"/>
      <c r="P2" s="18"/>
      <c r="Q2" s="18"/>
      <c r="R2" s="17"/>
      <c r="S2" s="17"/>
      <c r="T2" s="214"/>
      <c r="U2" s="214"/>
      <c r="V2" s="214"/>
      <c r="W2" s="214"/>
      <c r="X2" s="198"/>
      <c r="Y2" s="198"/>
      <c r="Z2" s="198"/>
      <c r="AA2" s="198"/>
      <c r="AB2" s="198"/>
      <c r="AC2" s="198"/>
      <c r="AD2" s="198"/>
      <c r="AE2" s="214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216"/>
      <c r="J3" s="217"/>
      <c r="L3" s="113"/>
      <c r="M3" s="113"/>
      <c r="N3" s="113"/>
      <c r="O3" s="113"/>
      <c r="P3" s="113"/>
      <c r="Q3" s="113"/>
      <c r="T3" s="216"/>
      <c r="U3" s="216"/>
      <c r="V3" s="216"/>
      <c r="W3" s="216"/>
      <c r="X3" s="14"/>
      <c r="Y3" s="14"/>
      <c r="Z3" s="14"/>
      <c r="AA3" s="14"/>
      <c r="AB3" s="14"/>
      <c r="AC3" s="14"/>
      <c r="AD3" s="14"/>
      <c r="AE3" s="216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216"/>
      <c r="AA4" s="216"/>
      <c r="AB4" s="216"/>
      <c r="AC4" s="216"/>
      <c r="AD4" s="216"/>
      <c r="AE4" s="216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216"/>
      <c r="I5" s="216"/>
      <c r="J5" s="217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216"/>
      <c r="AA5" s="216"/>
      <c r="AB5" s="216"/>
      <c r="AC5" s="216"/>
      <c r="AD5" s="216"/>
      <c r="AE5" s="216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216"/>
      <c r="I6" s="216"/>
      <c r="J6" s="217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216"/>
      <c r="AA6" s="216"/>
      <c r="AB6" s="216"/>
      <c r="AC6" s="216"/>
      <c r="AD6" s="216"/>
      <c r="AE6" s="216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216"/>
      <c r="I7" s="216"/>
      <c r="J7" s="217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216"/>
      <c r="AA7" s="216"/>
      <c r="AB7" s="216"/>
      <c r="AC7" s="216"/>
      <c r="AD7" s="216"/>
      <c r="AE7" s="216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216"/>
      <c r="I8" s="216"/>
      <c r="J8" s="217"/>
      <c r="K8" s="2"/>
      <c r="L8" s="148" t="s">
        <v>102</v>
      </c>
      <c r="M8" s="149"/>
      <c r="N8" s="149"/>
      <c r="O8" s="150"/>
      <c r="P8" s="151"/>
      <c r="Q8" s="197">
        <f>SUM($R$29:$R$977)+SUM($AB$29:$AB$977)</f>
        <v>12.6685</v>
      </c>
      <c r="R8"/>
      <c r="S8" s="192"/>
      <c r="T8" s="113"/>
      <c r="U8" s="114"/>
      <c r="V8" s="114"/>
      <c r="W8" s="115"/>
      <c r="X8" s="117"/>
      <c r="Y8" s="14"/>
      <c r="Z8" s="216"/>
      <c r="AA8" s="216"/>
      <c r="AB8" s="216"/>
      <c r="AC8" s="216"/>
      <c r="AD8" s="216"/>
      <c r="AE8" s="216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216"/>
      <c r="I9" s="216"/>
      <c r="J9" s="217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216"/>
      <c r="AA9" s="216"/>
      <c r="AB9" s="216"/>
      <c r="AC9" s="216"/>
      <c r="AD9" s="216"/>
      <c r="AE9" s="216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216"/>
      <c r="I10" s="216"/>
      <c r="J10" s="217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216"/>
      <c r="AA10" s="216"/>
      <c r="AB10" s="216"/>
      <c r="AC10" s="216"/>
      <c r="AD10" s="216"/>
      <c r="AE10" s="216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216"/>
      <c r="I11" s="216"/>
      <c r="J11" s="217"/>
      <c r="K11" s="2"/>
      <c r="L11" s="189" t="s">
        <v>82</v>
      </c>
      <c r="M11" s="190"/>
      <c r="N11" s="186"/>
      <c r="O11" s="191">
        <f>SUMIF($L$29:$L$969,"INFO",$R$29:$R$969)</f>
        <v>0</v>
      </c>
      <c r="P11" s="181">
        <f>SUMIF($L$29:$L$969,"INFO",$S$29:$S$969)</f>
        <v>0</v>
      </c>
      <c r="Q11" s="182">
        <f aca="true" t="shared" si="0" ref="Q11:Q19">O11-P11</f>
        <v>0</v>
      </c>
      <c r="R11" s="192"/>
      <c r="S11" s="192"/>
      <c r="T11" s="113"/>
      <c r="U11" s="114"/>
      <c r="V11" s="114"/>
      <c r="W11" s="115"/>
      <c r="X11" s="117"/>
      <c r="Y11" s="14"/>
      <c r="Z11" s="216"/>
      <c r="AA11" s="216"/>
      <c r="AB11" s="216"/>
      <c r="AC11" s="216"/>
      <c r="AD11" s="216"/>
      <c r="AE11" s="216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216"/>
      <c r="I12" s="216"/>
      <c r="J12" s="217"/>
      <c r="K12" s="2"/>
      <c r="L12" s="189" t="s">
        <v>83</v>
      </c>
      <c r="M12" s="190"/>
      <c r="N12" s="186"/>
      <c r="O12" s="181">
        <f>SUMIF($L$29:$L$969,"MOB",$R$29:$R$969)</f>
        <v>5.196</v>
      </c>
      <c r="P12" s="181">
        <f>SUMIF($L$29:$L$969,"MOB",$S$29:$S$969)</f>
        <v>1</v>
      </c>
      <c r="Q12" s="182">
        <f t="shared" si="0"/>
        <v>4.196</v>
      </c>
      <c r="R12" s="192"/>
      <c r="S12" s="192"/>
      <c r="T12" s="113"/>
      <c r="U12" s="114"/>
      <c r="V12" s="114"/>
      <c r="W12" s="115"/>
      <c r="X12" s="117"/>
      <c r="Y12" s="14"/>
      <c r="Z12" s="216"/>
      <c r="AA12" s="216"/>
      <c r="AB12" s="216"/>
      <c r="AC12" s="216"/>
      <c r="AD12" s="216"/>
      <c r="AE12" s="216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216"/>
      <c r="I13" s="216"/>
      <c r="J13" s="217"/>
      <c r="K13" s="2"/>
      <c r="L13" s="189" t="s">
        <v>84</v>
      </c>
      <c r="M13" s="190"/>
      <c r="N13" s="186"/>
      <c r="O13" s="181">
        <f>SUMIF($L$29:$L$969,"DIV",$R$29:$R$969)</f>
        <v>7.4725</v>
      </c>
      <c r="P13" s="181">
        <f>SUMIF($L$29:$L$969,"DIV",$S$29:$S$969)</f>
        <v>1</v>
      </c>
      <c r="Q13" s="182">
        <f t="shared" si="0"/>
        <v>6.4725</v>
      </c>
      <c r="R13" s="192"/>
      <c r="S13" s="192"/>
      <c r="T13" s="113"/>
      <c r="U13" s="114"/>
      <c r="V13" s="114"/>
      <c r="W13" s="115"/>
      <c r="X13" s="117"/>
      <c r="Y13" s="14"/>
      <c r="Z13" s="216"/>
      <c r="AA13" s="216"/>
      <c r="AB13" s="216"/>
      <c r="AC13" s="216"/>
      <c r="AD13" s="216"/>
      <c r="AE13" s="216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218"/>
      <c r="I14" s="219"/>
      <c r="J14" s="219"/>
      <c r="K14" s="219"/>
      <c r="L14" s="189" t="s">
        <v>85</v>
      </c>
      <c r="M14" s="190"/>
      <c r="N14" s="186"/>
      <c r="O14" s="181">
        <f>SUMIF($L$29:$L$969,"LAB",$R$32:$R$969)</f>
        <v>0</v>
      </c>
      <c r="P14" s="181">
        <f>SUMIF($L$29:$L$969,"LAB",$S$29:$S$969)</f>
        <v>0</v>
      </c>
      <c r="Q14" s="182">
        <f t="shared" si="0"/>
        <v>0</v>
      </c>
      <c r="R14" s="193"/>
      <c r="S14" s="193"/>
      <c r="T14" s="218"/>
      <c r="U14" s="218"/>
      <c r="V14" s="218"/>
      <c r="W14" s="218"/>
      <c r="X14" s="219"/>
      <c r="Y14" s="219"/>
      <c r="Z14" s="219"/>
      <c r="AA14" s="219"/>
      <c r="AB14" s="219"/>
      <c r="AC14" s="219"/>
      <c r="AD14" s="219"/>
      <c r="AE14" s="218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216"/>
      <c r="I15" s="216"/>
      <c r="J15" s="217"/>
      <c r="K15" s="2"/>
      <c r="L15" s="189" t="s">
        <v>86</v>
      </c>
      <c r="M15" s="190"/>
      <c r="N15" s="186"/>
      <c r="O15" s="181">
        <f>SUMIF($L$29:$L$969,"FRAG",$R$29:$R$969)</f>
        <v>0</v>
      </c>
      <c r="P15" s="181">
        <f>SUMIF($L$29:$L$969,"FRAG",$S$29:$S$969)</f>
        <v>0</v>
      </c>
      <c r="Q15" s="182">
        <f t="shared" si="0"/>
        <v>0</v>
      </c>
      <c r="R15" s="192"/>
      <c r="S15" s="192"/>
      <c r="T15" s="113"/>
      <c r="U15" s="114"/>
      <c r="V15" s="114"/>
      <c r="W15" s="115"/>
      <c r="X15" s="117"/>
      <c r="Y15" s="14"/>
      <c r="Z15" s="216"/>
      <c r="AA15" s="216"/>
      <c r="AB15" s="216"/>
      <c r="AC15" s="216"/>
      <c r="AD15" s="216"/>
      <c r="AE15" s="216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216"/>
      <c r="I16" s="216"/>
      <c r="J16" s="217"/>
      <c r="K16" s="2"/>
      <c r="L16" s="189" t="s">
        <v>87</v>
      </c>
      <c r="M16" s="190"/>
      <c r="N16" s="186"/>
      <c r="O16" s="181">
        <f>SUMIF($L$29:$L$969,"VER",$R$29:$R$969)</f>
        <v>0</v>
      </c>
      <c r="P16" s="181">
        <f>SUMIF($L$29:$L$969,"VER",$S$29:$S$969)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216"/>
      <c r="AA16" s="216"/>
      <c r="AB16" s="216"/>
      <c r="AC16" s="216"/>
      <c r="AD16" s="216"/>
      <c r="AE16" s="216"/>
    </row>
    <row r="17" spans="1:31" ht="16.5" thickBot="1">
      <c r="A17" s="112"/>
      <c r="B17" s="112"/>
      <c r="C17" s="2"/>
      <c r="D17" s="113"/>
      <c r="E17" s="113"/>
      <c r="F17" s="113"/>
      <c r="G17" s="113"/>
      <c r="H17" s="216"/>
      <c r="I17" s="216"/>
      <c r="J17" s="217"/>
      <c r="K17" s="2"/>
      <c r="L17" s="189" t="s">
        <v>88</v>
      </c>
      <c r="M17" s="190"/>
      <c r="N17" s="186"/>
      <c r="O17" s="181">
        <f>SUMIF($L$29:$L$969,"ROC",$R$29:$R$969)</f>
        <v>0</v>
      </c>
      <c r="P17" s="181">
        <f>SUMIF($L$29:$L$969,"ROC",$S$29:$S$969)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216"/>
      <c r="AA17" s="216"/>
      <c r="AB17" s="216"/>
      <c r="AC17" s="216"/>
      <c r="AD17" s="216"/>
      <c r="AE17" s="216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218"/>
      <c r="I18" s="219"/>
      <c r="J18" s="219"/>
      <c r="K18" s="219"/>
      <c r="L18" s="189" t="s">
        <v>95</v>
      </c>
      <c r="M18" s="190"/>
      <c r="N18" s="186"/>
      <c r="O18" s="181">
        <f>SUMIF($Y$29:$Y$969,"DOCBUR",$AB$29:$AB$969)</f>
        <v>0</v>
      </c>
      <c r="P18" s="181">
        <f>SUMIF($Y$29:$Y$969,"DOCBUR",$AC$29:$AC$969)</f>
        <v>0</v>
      </c>
      <c r="Q18" s="182">
        <f t="shared" si="0"/>
        <v>0</v>
      </c>
      <c r="R18" s="193"/>
      <c r="S18" s="193"/>
      <c r="T18" s="218"/>
      <c r="U18" s="218"/>
      <c r="V18" s="218"/>
      <c r="W18" s="218"/>
      <c r="X18" s="219"/>
      <c r="Y18" s="219"/>
      <c r="Z18" s="219"/>
      <c r="AA18" s="219"/>
      <c r="AB18" s="219"/>
      <c r="AC18" s="219"/>
      <c r="AD18" s="219"/>
      <c r="AE18" s="218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216"/>
      <c r="I19" s="216"/>
      <c r="J19" s="217"/>
      <c r="K19" s="2"/>
      <c r="L19" s="189" t="s">
        <v>96</v>
      </c>
      <c r="M19" s="190"/>
      <c r="N19" s="186"/>
      <c r="O19" s="181">
        <f>SUMIF($Y$29:$Y$969,"DOCBIBLIO",$AB$29:$AB$969)</f>
        <v>0</v>
      </c>
      <c r="P19" s="181">
        <f>SUMIF($Y$29:$Y$969,"DOCBIBLIO",$AC$29:$AC$969)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216"/>
      <c r="AA19" s="216"/>
      <c r="AB19" s="216"/>
      <c r="AC19" s="216"/>
      <c r="AD19" s="216"/>
      <c r="AE19" s="216"/>
    </row>
    <row r="20" spans="1:31" ht="15.75">
      <c r="A20" s="112"/>
      <c r="B20" s="112"/>
      <c r="C20" s="2"/>
      <c r="D20" s="113"/>
      <c r="E20" s="113"/>
      <c r="F20" s="113"/>
      <c r="G20" s="113"/>
      <c r="H20" s="216"/>
      <c r="I20" s="216"/>
      <c r="J20" s="217"/>
      <c r="K20" s="2"/>
      <c r="L20" s="310"/>
      <c r="M20" s="310"/>
      <c r="N20" s="311"/>
      <c r="O20" s="312"/>
      <c r="P20" s="312"/>
      <c r="Q20" s="312"/>
      <c r="R20" s="192"/>
      <c r="S20" s="192"/>
      <c r="T20" s="113"/>
      <c r="U20" s="114"/>
      <c r="V20" s="114"/>
      <c r="W20" s="115"/>
      <c r="X20" s="117"/>
      <c r="Y20" s="14"/>
      <c r="Z20" s="216"/>
      <c r="AA20" s="216"/>
      <c r="AB20" s="216"/>
      <c r="AC20" s="216"/>
      <c r="AD20" s="216"/>
      <c r="AE20" s="216"/>
    </row>
    <row r="21" spans="1:31" ht="15.75">
      <c r="A21" s="112"/>
      <c r="B21" s="112"/>
      <c r="C21" s="2"/>
      <c r="D21" s="113"/>
      <c r="E21" s="113"/>
      <c r="F21" s="113"/>
      <c r="G21" s="113"/>
      <c r="H21" s="216"/>
      <c r="I21" s="216"/>
      <c r="J21" s="217"/>
      <c r="K21" s="2"/>
      <c r="L21" s="310"/>
      <c r="M21" s="310"/>
      <c r="N21" s="311"/>
      <c r="O21" s="312"/>
      <c r="P21" s="312"/>
      <c r="Q21" s="312"/>
      <c r="R21" s="192"/>
      <c r="S21" s="192"/>
      <c r="T21" s="113"/>
      <c r="U21" s="114"/>
      <c r="V21" s="114"/>
      <c r="W21" s="115"/>
      <c r="X21" s="117"/>
      <c r="Y21" s="14"/>
      <c r="Z21" s="216"/>
      <c r="AA21" s="216"/>
      <c r="AB21" s="216"/>
      <c r="AC21" s="216"/>
      <c r="AD21" s="216"/>
      <c r="AE21" s="216"/>
    </row>
    <row r="22" spans="1:31" ht="15.75">
      <c r="A22" s="112"/>
      <c r="B22" s="112"/>
      <c r="C22" s="2"/>
      <c r="D22" s="113"/>
      <c r="E22" s="113"/>
      <c r="F22" s="113"/>
      <c r="G22" s="113"/>
      <c r="H22" s="216"/>
      <c r="I22" s="216"/>
      <c r="J22" s="217"/>
      <c r="K22" s="2"/>
      <c r="L22" s="310"/>
      <c r="M22" s="310"/>
      <c r="N22" s="311"/>
      <c r="O22" s="312"/>
      <c r="P22" s="312"/>
      <c r="Q22" s="312"/>
      <c r="R22" s="192"/>
      <c r="S22" s="192"/>
      <c r="T22" s="113"/>
      <c r="U22" s="114"/>
      <c r="V22" s="114"/>
      <c r="W22" s="115"/>
      <c r="X22" s="117"/>
      <c r="Y22" s="14"/>
      <c r="Z22" s="216"/>
      <c r="AA22" s="216"/>
      <c r="AB22" s="216"/>
      <c r="AC22" s="216"/>
      <c r="AD22" s="216"/>
      <c r="AE22" s="216"/>
    </row>
    <row r="23" spans="1:31" ht="15.75">
      <c r="A23" s="112"/>
      <c r="B23" s="112"/>
      <c r="C23" s="2"/>
      <c r="D23" s="113"/>
      <c r="E23" s="113"/>
      <c r="F23" s="113"/>
      <c r="G23" s="113"/>
      <c r="H23" s="216"/>
      <c r="I23" s="216"/>
      <c r="J23" s="217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216"/>
      <c r="AA23" s="216"/>
      <c r="AB23" s="216"/>
      <c r="AC23" s="216"/>
      <c r="AD23" s="216"/>
      <c r="AE23" s="216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218"/>
      <c r="I24" s="219"/>
      <c r="J24" s="219"/>
      <c r="K24" s="219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X24" s="219"/>
      <c r="Y24" s="219"/>
      <c r="Z24" s="219"/>
      <c r="AA24" s="219"/>
      <c r="AB24" s="219"/>
      <c r="AC24" s="219"/>
      <c r="AD24" s="219"/>
      <c r="AE24" s="218"/>
      <c r="AF24" s="23"/>
      <c r="AG24" s="23"/>
      <c r="AH24" s="8"/>
    </row>
    <row r="25" spans="1:31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7"/>
      <c r="V25" s="767"/>
      <c r="W25" s="767"/>
      <c r="X25" s="767"/>
      <c r="Y25" s="764" t="s">
        <v>35</v>
      </c>
      <c r="Z25" s="765"/>
      <c r="AA25" s="765"/>
      <c r="AB25" s="765"/>
      <c r="AC25" s="153"/>
      <c r="AD25" s="138"/>
      <c r="AE25" s="754" t="s">
        <v>0</v>
      </c>
    </row>
    <row r="26" spans="1:31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1095</v>
      </c>
      <c r="S26" s="740" t="s">
        <v>91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713</v>
      </c>
      <c r="AB26" s="758" t="s">
        <v>1096</v>
      </c>
      <c r="AC26" s="762" t="s">
        <v>91</v>
      </c>
      <c r="AD26" s="757" t="s">
        <v>55</v>
      </c>
      <c r="AE26" s="755"/>
    </row>
    <row r="27" spans="1:31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104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68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77"/>
      <c r="S27" s="741"/>
      <c r="T27" s="742"/>
      <c r="U27" s="762"/>
      <c r="V27" s="762"/>
      <c r="W27" s="762"/>
      <c r="X27" s="762"/>
      <c r="Y27" s="761"/>
      <c r="Z27" s="759"/>
      <c r="AA27" s="759"/>
      <c r="AB27" s="759"/>
      <c r="AC27" s="763"/>
      <c r="AD27" s="757"/>
      <c r="AE27" s="756"/>
    </row>
    <row r="28" spans="1:31" ht="12.75">
      <c r="A28" s="167"/>
      <c r="B28" s="222"/>
      <c r="C28" s="168"/>
      <c r="D28" s="168"/>
      <c r="E28" s="168"/>
      <c r="F28" s="168"/>
      <c r="G28" s="169"/>
      <c r="H28" s="223"/>
      <c r="I28" s="224"/>
      <c r="J28" s="224"/>
      <c r="K28" s="225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484" t="s">
        <v>1461</v>
      </c>
      <c r="D29" s="905" t="s">
        <v>1439</v>
      </c>
      <c r="E29" s="896" t="s">
        <v>793</v>
      </c>
      <c r="F29" s="897" t="s">
        <v>1459</v>
      </c>
      <c r="G29" s="906" t="s">
        <v>794</v>
      </c>
      <c r="H29" s="907">
        <v>2223</v>
      </c>
      <c r="I29" s="897" t="s">
        <v>1439</v>
      </c>
      <c r="J29" s="896" t="s">
        <v>1478</v>
      </c>
      <c r="K29" s="915"/>
      <c r="L29" s="226" t="s">
        <v>32</v>
      </c>
      <c r="M29" s="162" t="s">
        <v>113</v>
      </c>
      <c r="N29" s="162">
        <v>1</v>
      </c>
      <c r="O29" s="162">
        <v>120</v>
      </c>
      <c r="P29" s="162">
        <v>45</v>
      </c>
      <c r="Q29" s="162">
        <v>180</v>
      </c>
      <c r="R29" s="163">
        <f>(O29*P29*Q29)/1000000</f>
        <v>0.972</v>
      </c>
      <c r="S29" s="179">
        <f aca="true" t="shared" si="1" ref="S29:S39">IF(T29="O",R29,0)</f>
        <v>0</v>
      </c>
      <c r="T29" s="229" t="s">
        <v>110</v>
      </c>
      <c r="U29" s="227"/>
      <c r="V29" s="227"/>
      <c r="W29" s="230"/>
      <c r="X29" s="230"/>
      <c r="Y29" s="164"/>
      <c r="Z29" s="165"/>
      <c r="AA29" s="227"/>
      <c r="AB29" s="227"/>
      <c r="AC29" s="183">
        <f aca="true" t="shared" si="2" ref="AC29:AC39">IF(AD29="O",AB29,0)</f>
        <v>0</v>
      </c>
      <c r="AD29" s="233"/>
      <c r="AE29" s="166"/>
    </row>
    <row r="30" spans="1:31" s="19" customFormat="1" ht="12.75">
      <c r="A30" s="159" t="s">
        <v>114</v>
      </c>
      <c r="B30" s="160" t="s">
        <v>115</v>
      </c>
      <c r="C30" s="484" t="s">
        <v>1461</v>
      </c>
      <c r="D30" s="905" t="s">
        <v>1439</v>
      </c>
      <c r="E30" s="896" t="s">
        <v>793</v>
      </c>
      <c r="F30" s="897" t="s">
        <v>1459</v>
      </c>
      <c r="G30" s="906" t="s">
        <v>795</v>
      </c>
      <c r="H30" s="907">
        <v>2223</v>
      </c>
      <c r="I30" s="897" t="s">
        <v>1439</v>
      </c>
      <c r="J30" s="896" t="s">
        <v>1478</v>
      </c>
      <c r="K30" s="915"/>
      <c r="L30" s="226" t="s">
        <v>32</v>
      </c>
      <c r="M30" s="162" t="s">
        <v>113</v>
      </c>
      <c r="N30" s="162">
        <v>1</v>
      </c>
      <c r="O30" s="162">
        <v>120</v>
      </c>
      <c r="P30" s="162">
        <v>45</v>
      </c>
      <c r="Q30" s="162">
        <v>180</v>
      </c>
      <c r="R30" s="163">
        <f aca="true" t="shared" si="3" ref="R30:R38">(O30*P30*Q30)/1000000</f>
        <v>0.972</v>
      </c>
      <c r="S30" s="179">
        <f t="shared" si="1"/>
        <v>0</v>
      </c>
      <c r="T30" s="229" t="s">
        <v>110</v>
      </c>
      <c r="U30" s="227"/>
      <c r="V30" s="227"/>
      <c r="W30" s="230"/>
      <c r="X30" s="230"/>
      <c r="Y30" s="164"/>
      <c r="Z30" s="165"/>
      <c r="AA30" s="227"/>
      <c r="AB30" s="227"/>
      <c r="AC30" s="183">
        <f t="shared" si="2"/>
        <v>0</v>
      </c>
      <c r="AD30" s="233"/>
      <c r="AE30" s="166"/>
    </row>
    <row r="31" spans="1:31" s="19" customFormat="1" ht="12.75">
      <c r="A31" s="159" t="s">
        <v>114</v>
      </c>
      <c r="B31" s="160" t="s">
        <v>115</v>
      </c>
      <c r="C31" s="484" t="s">
        <v>1461</v>
      </c>
      <c r="D31" s="905" t="s">
        <v>1439</v>
      </c>
      <c r="E31" s="896" t="s">
        <v>793</v>
      </c>
      <c r="F31" s="931" t="s">
        <v>1459</v>
      </c>
      <c r="G31" s="914"/>
      <c r="H31" s="916">
        <v>2223</v>
      </c>
      <c r="I31" s="931" t="s">
        <v>1439</v>
      </c>
      <c r="J31" s="934" t="s">
        <v>1478</v>
      </c>
      <c r="K31" s="919"/>
      <c r="L31" s="226" t="s">
        <v>48</v>
      </c>
      <c r="M31" s="49" t="s">
        <v>796</v>
      </c>
      <c r="N31" s="162">
        <v>1</v>
      </c>
      <c r="O31" s="49"/>
      <c r="P31" s="49"/>
      <c r="Q31" s="49"/>
      <c r="R31" s="163">
        <v>1</v>
      </c>
      <c r="S31" s="179">
        <f t="shared" si="1"/>
        <v>1</v>
      </c>
      <c r="T31" s="229" t="s">
        <v>99</v>
      </c>
      <c r="U31" s="235"/>
      <c r="V31" s="235"/>
      <c r="W31" s="237"/>
      <c r="X31" s="237"/>
      <c r="Y31" s="307"/>
      <c r="Z31" s="50"/>
      <c r="AA31" s="235"/>
      <c r="AB31" s="313"/>
      <c r="AC31" s="183">
        <f t="shared" si="2"/>
        <v>0</v>
      </c>
      <c r="AD31" s="240"/>
      <c r="AE31" s="51"/>
    </row>
    <row r="32" spans="1:31" s="19" customFormat="1" ht="12.75">
      <c r="A32" s="159" t="s">
        <v>114</v>
      </c>
      <c r="B32" s="160" t="s">
        <v>115</v>
      </c>
      <c r="C32" s="484" t="s">
        <v>1461</v>
      </c>
      <c r="D32" s="905" t="s">
        <v>1439</v>
      </c>
      <c r="E32" s="896" t="s">
        <v>793</v>
      </c>
      <c r="F32" s="905" t="s">
        <v>1459</v>
      </c>
      <c r="G32" s="906"/>
      <c r="H32" s="907">
        <v>2223</v>
      </c>
      <c r="I32" s="905" t="s">
        <v>1439</v>
      </c>
      <c r="J32" s="908" t="s">
        <v>1478</v>
      </c>
      <c r="K32" s="915"/>
      <c r="L32" s="226" t="s">
        <v>48</v>
      </c>
      <c r="M32" s="162" t="s">
        <v>797</v>
      </c>
      <c r="N32" s="162">
        <v>1</v>
      </c>
      <c r="O32" s="162"/>
      <c r="P32" s="162"/>
      <c r="Q32" s="162"/>
      <c r="R32" s="163">
        <v>2</v>
      </c>
      <c r="S32" s="179">
        <f t="shared" si="1"/>
        <v>0</v>
      </c>
      <c r="T32" s="229" t="s">
        <v>110</v>
      </c>
      <c r="U32" s="227"/>
      <c r="V32" s="227"/>
      <c r="W32" s="230"/>
      <c r="X32" s="230"/>
      <c r="Y32" s="164"/>
      <c r="Z32" s="165"/>
      <c r="AA32" s="227"/>
      <c r="AB32" s="227"/>
      <c r="AC32" s="183">
        <f t="shared" si="2"/>
        <v>0</v>
      </c>
      <c r="AD32" s="233"/>
      <c r="AE32" s="166"/>
    </row>
    <row r="33" spans="1:31" s="19" customFormat="1" ht="12.75">
      <c r="A33" s="159" t="s">
        <v>114</v>
      </c>
      <c r="B33" s="160" t="s">
        <v>115</v>
      </c>
      <c r="C33" s="484" t="s">
        <v>1461</v>
      </c>
      <c r="D33" s="905" t="s">
        <v>1439</v>
      </c>
      <c r="E33" s="896" t="s">
        <v>793</v>
      </c>
      <c r="F33" s="905" t="s">
        <v>1459</v>
      </c>
      <c r="G33" s="906"/>
      <c r="H33" s="907">
        <v>2223</v>
      </c>
      <c r="I33" s="905" t="s">
        <v>1439</v>
      </c>
      <c r="J33" s="908" t="s">
        <v>1478</v>
      </c>
      <c r="K33" s="915"/>
      <c r="L33" s="226" t="s">
        <v>32</v>
      </c>
      <c r="M33" s="162" t="s">
        <v>798</v>
      </c>
      <c r="N33" s="162">
        <v>1</v>
      </c>
      <c r="O33" s="162"/>
      <c r="P33" s="162"/>
      <c r="Q33" s="162"/>
      <c r="R33" s="163">
        <v>1</v>
      </c>
      <c r="S33" s="179">
        <f t="shared" si="1"/>
        <v>1</v>
      </c>
      <c r="T33" s="229" t="s">
        <v>99</v>
      </c>
      <c r="U33" s="227"/>
      <c r="V33" s="227"/>
      <c r="W33" s="230"/>
      <c r="X33" s="230"/>
      <c r="Y33" s="164"/>
      <c r="Z33" s="165"/>
      <c r="AA33" s="227"/>
      <c r="AB33" s="227"/>
      <c r="AC33" s="183">
        <f t="shared" si="2"/>
        <v>0</v>
      </c>
      <c r="AD33" s="233"/>
      <c r="AE33" s="166"/>
    </row>
    <row r="34" spans="1:31" s="19" customFormat="1" ht="12.75">
      <c r="A34" s="159" t="s">
        <v>114</v>
      </c>
      <c r="B34" s="160" t="s">
        <v>115</v>
      </c>
      <c r="C34" s="484" t="s">
        <v>1461</v>
      </c>
      <c r="D34" s="905" t="s">
        <v>1439</v>
      </c>
      <c r="E34" s="896" t="s">
        <v>793</v>
      </c>
      <c r="F34" s="913" t="s">
        <v>1459</v>
      </c>
      <c r="G34" s="906" t="s">
        <v>799</v>
      </c>
      <c r="H34" s="916">
        <v>2223</v>
      </c>
      <c r="I34" s="913" t="s">
        <v>1439</v>
      </c>
      <c r="J34" s="935" t="s">
        <v>1478</v>
      </c>
      <c r="K34" s="919"/>
      <c r="L34" s="226" t="s">
        <v>32</v>
      </c>
      <c r="M34" s="49" t="s">
        <v>113</v>
      </c>
      <c r="N34" s="162">
        <v>1</v>
      </c>
      <c r="O34" s="49">
        <v>120</v>
      </c>
      <c r="P34" s="49">
        <v>45</v>
      </c>
      <c r="Q34" s="49">
        <v>180</v>
      </c>
      <c r="R34" s="163">
        <f t="shared" si="3"/>
        <v>0.972</v>
      </c>
      <c r="S34" s="179">
        <f t="shared" si="1"/>
        <v>0</v>
      </c>
      <c r="T34" s="229" t="s">
        <v>110</v>
      </c>
      <c r="U34" s="235"/>
      <c r="V34" s="235"/>
      <c r="W34" s="237"/>
      <c r="X34" s="237"/>
      <c r="Y34" s="307"/>
      <c r="Z34" s="50"/>
      <c r="AA34" s="235"/>
      <c r="AB34" s="313"/>
      <c r="AC34" s="183">
        <f t="shared" si="2"/>
        <v>0</v>
      </c>
      <c r="AD34" s="240"/>
      <c r="AE34" s="51"/>
    </row>
    <row r="35" spans="1:31" s="19" customFormat="1" ht="12.75">
      <c r="A35" s="159" t="s">
        <v>114</v>
      </c>
      <c r="B35" s="160" t="s">
        <v>115</v>
      </c>
      <c r="C35" s="484" t="s">
        <v>1461</v>
      </c>
      <c r="D35" s="905" t="s">
        <v>1439</v>
      </c>
      <c r="E35" s="896" t="s">
        <v>793</v>
      </c>
      <c r="F35" s="913" t="s">
        <v>1459</v>
      </c>
      <c r="G35" s="906" t="s">
        <v>800</v>
      </c>
      <c r="H35" s="916">
        <v>2223</v>
      </c>
      <c r="I35" s="913" t="s">
        <v>1439</v>
      </c>
      <c r="J35" s="935" t="s">
        <v>1478</v>
      </c>
      <c r="K35" s="919"/>
      <c r="L35" s="226" t="s">
        <v>32</v>
      </c>
      <c r="M35" s="49" t="s">
        <v>112</v>
      </c>
      <c r="N35" s="162">
        <v>1</v>
      </c>
      <c r="O35" s="49">
        <v>120</v>
      </c>
      <c r="P35" s="49">
        <v>45</v>
      </c>
      <c r="Q35" s="49">
        <v>100</v>
      </c>
      <c r="R35" s="163">
        <f t="shared" si="3"/>
        <v>0.54</v>
      </c>
      <c r="S35" s="179">
        <f t="shared" si="1"/>
        <v>0</v>
      </c>
      <c r="T35" s="229" t="s">
        <v>110</v>
      </c>
      <c r="U35" s="235"/>
      <c r="V35" s="235"/>
      <c r="W35" s="237"/>
      <c r="X35" s="237"/>
      <c r="Y35" s="307"/>
      <c r="Z35" s="50"/>
      <c r="AA35" s="235"/>
      <c r="AB35" s="313"/>
      <c r="AC35" s="183">
        <f t="shared" si="2"/>
        <v>0</v>
      </c>
      <c r="AD35" s="240"/>
      <c r="AE35" s="51"/>
    </row>
    <row r="36" spans="1:31" s="19" customFormat="1" ht="12.75">
      <c r="A36" s="159" t="s">
        <v>114</v>
      </c>
      <c r="B36" s="160" t="s">
        <v>115</v>
      </c>
      <c r="C36" s="484" t="s">
        <v>1461</v>
      </c>
      <c r="D36" s="905" t="s">
        <v>1439</v>
      </c>
      <c r="E36" s="896" t="s">
        <v>793</v>
      </c>
      <c r="F36" s="932" t="s">
        <v>1459</v>
      </c>
      <c r="G36" s="900"/>
      <c r="H36" s="901">
        <v>2223</v>
      </c>
      <c r="I36" s="932" t="s">
        <v>1439</v>
      </c>
      <c r="J36" s="933" t="s">
        <v>1478</v>
      </c>
      <c r="K36" s="936"/>
      <c r="L36" s="226" t="s">
        <v>48</v>
      </c>
      <c r="M36" s="106" t="s">
        <v>335</v>
      </c>
      <c r="N36" s="162">
        <v>1</v>
      </c>
      <c r="O36" s="106"/>
      <c r="P36" s="106"/>
      <c r="Q36" s="106"/>
      <c r="R36" s="163">
        <v>2</v>
      </c>
      <c r="S36" s="179">
        <f t="shared" si="1"/>
        <v>0</v>
      </c>
      <c r="T36" s="229" t="s">
        <v>110</v>
      </c>
      <c r="U36" s="242"/>
      <c r="V36" s="242"/>
      <c r="W36" s="244"/>
      <c r="X36" s="244"/>
      <c r="Y36" s="314"/>
      <c r="Z36" s="107"/>
      <c r="AA36" s="242"/>
      <c r="AB36" s="315"/>
      <c r="AC36" s="183">
        <f t="shared" si="2"/>
        <v>0</v>
      </c>
      <c r="AD36" s="246"/>
      <c r="AE36" s="108"/>
    </row>
    <row r="37" spans="1:31" s="19" customFormat="1" ht="12.75">
      <c r="A37" s="159" t="s">
        <v>114</v>
      </c>
      <c r="B37" s="160" t="s">
        <v>115</v>
      </c>
      <c r="C37" s="484" t="s">
        <v>1461</v>
      </c>
      <c r="D37" s="905" t="s">
        <v>1439</v>
      </c>
      <c r="E37" s="896" t="s">
        <v>793</v>
      </c>
      <c r="F37" s="899" t="s">
        <v>1459</v>
      </c>
      <c r="G37" s="900" t="s">
        <v>801</v>
      </c>
      <c r="H37" s="901">
        <v>2223</v>
      </c>
      <c r="I37" s="899" t="s">
        <v>1439</v>
      </c>
      <c r="J37" s="902" t="s">
        <v>1478</v>
      </c>
      <c r="K37" s="936"/>
      <c r="L37" s="226" t="s">
        <v>32</v>
      </c>
      <c r="M37" s="106" t="s">
        <v>802</v>
      </c>
      <c r="N37" s="162">
        <v>1</v>
      </c>
      <c r="O37" s="106">
        <v>74</v>
      </c>
      <c r="P37" s="106">
        <v>50</v>
      </c>
      <c r="Q37" s="106">
        <v>200</v>
      </c>
      <c r="R37" s="163">
        <f t="shared" si="3"/>
        <v>0.74</v>
      </c>
      <c r="S37" s="179">
        <f t="shared" si="1"/>
        <v>0</v>
      </c>
      <c r="T37" s="229" t="s">
        <v>110</v>
      </c>
      <c r="U37" s="242"/>
      <c r="V37" s="242"/>
      <c r="W37" s="244"/>
      <c r="X37" s="244"/>
      <c r="Y37" s="314"/>
      <c r="Z37" s="107"/>
      <c r="AA37" s="242"/>
      <c r="AB37" s="315"/>
      <c r="AC37" s="183">
        <f t="shared" si="2"/>
        <v>0</v>
      </c>
      <c r="AD37" s="246"/>
      <c r="AE37" s="108"/>
    </row>
    <row r="38" spans="1:31" s="19" customFormat="1" ht="12.75">
      <c r="A38" s="159" t="s">
        <v>114</v>
      </c>
      <c r="B38" s="160" t="s">
        <v>115</v>
      </c>
      <c r="C38" s="484" t="s">
        <v>1461</v>
      </c>
      <c r="D38" s="905" t="s">
        <v>1439</v>
      </c>
      <c r="E38" s="896" t="s">
        <v>793</v>
      </c>
      <c r="F38" s="932" t="s">
        <v>1459</v>
      </c>
      <c r="G38" s="900" t="s">
        <v>803</v>
      </c>
      <c r="H38" s="901">
        <v>2223</v>
      </c>
      <c r="I38" s="932" t="s">
        <v>1439</v>
      </c>
      <c r="J38" s="933" t="s">
        <v>1478</v>
      </c>
      <c r="K38" s="936"/>
      <c r="L38" s="226" t="s">
        <v>48</v>
      </c>
      <c r="M38" s="106" t="s">
        <v>804</v>
      </c>
      <c r="N38" s="162">
        <v>1</v>
      </c>
      <c r="O38" s="106">
        <v>75</v>
      </c>
      <c r="P38" s="106">
        <v>63</v>
      </c>
      <c r="Q38" s="106">
        <v>100</v>
      </c>
      <c r="R38" s="163">
        <f t="shared" si="3"/>
        <v>0.4725</v>
      </c>
      <c r="S38" s="179">
        <f t="shared" si="1"/>
        <v>0</v>
      </c>
      <c r="T38" s="229" t="s">
        <v>110</v>
      </c>
      <c r="U38" s="242"/>
      <c r="V38" s="242"/>
      <c r="W38" s="244"/>
      <c r="X38" s="244"/>
      <c r="Y38" s="314"/>
      <c r="Z38" s="107"/>
      <c r="AA38" s="242"/>
      <c r="AB38" s="315"/>
      <c r="AC38" s="183">
        <f t="shared" si="2"/>
        <v>0</v>
      </c>
      <c r="AD38" s="246"/>
      <c r="AE38" s="108"/>
    </row>
    <row r="39" spans="1:31" s="19" customFormat="1" ht="13.5" thickBot="1">
      <c r="A39" s="53" t="s">
        <v>114</v>
      </c>
      <c r="B39" s="54" t="s">
        <v>115</v>
      </c>
      <c r="C39" s="648" t="s">
        <v>1461</v>
      </c>
      <c r="D39" s="937" t="s">
        <v>1439</v>
      </c>
      <c r="E39" s="938" t="s">
        <v>793</v>
      </c>
      <c r="F39" s="937" t="s">
        <v>1459</v>
      </c>
      <c r="G39" s="939"/>
      <c r="H39" s="929">
        <v>2223</v>
      </c>
      <c r="I39" s="937" t="s">
        <v>1439</v>
      </c>
      <c r="J39" s="940" t="s">
        <v>1478</v>
      </c>
      <c r="K39" s="941"/>
      <c r="L39" s="249" t="s">
        <v>48</v>
      </c>
      <c r="M39" s="264" t="s">
        <v>805</v>
      </c>
      <c r="N39" s="264">
        <v>1</v>
      </c>
      <c r="O39" s="264"/>
      <c r="P39" s="264"/>
      <c r="Q39" s="264"/>
      <c r="R39" s="269">
        <v>2</v>
      </c>
      <c r="S39" s="180">
        <f t="shared" si="1"/>
        <v>0</v>
      </c>
      <c r="T39" s="250" t="s">
        <v>110</v>
      </c>
      <c r="U39" s="266"/>
      <c r="V39" s="266"/>
      <c r="W39" s="270"/>
      <c r="X39" s="270"/>
      <c r="Y39" s="272"/>
      <c r="Z39" s="273"/>
      <c r="AA39" s="266"/>
      <c r="AB39" s="320"/>
      <c r="AC39" s="184">
        <f t="shared" si="2"/>
        <v>0</v>
      </c>
      <c r="AD39" s="278"/>
      <c r="AE39" s="277"/>
    </row>
  </sheetData>
  <sheetProtection/>
  <protectedRanges>
    <protectedRange sqref="N4:Q8" name="Plage5"/>
    <protectedRange sqref="T29:AB982" name="Plage3"/>
    <protectedRange sqref="B1:B2" name="Plage1"/>
    <protectedRange sqref="R40:R982 A29:Q982" name="Plage2"/>
    <protectedRange sqref="AD29:AE982" name="Plage4"/>
    <protectedRange sqref="R29:R39" name="Plage2_1_1_7_3"/>
  </protectedRanges>
  <mergeCells count="35">
    <mergeCell ref="A5:A6"/>
    <mergeCell ref="A7:A8"/>
    <mergeCell ref="A9:A10"/>
    <mergeCell ref="N10:O10"/>
    <mergeCell ref="A11:A12"/>
    <mergeCell ref="A13:A14"/>
    <mergeCell ref="A15:A16"/>
    <mergeCell ref="A25:G25"/>
    <mergeCell ref="H25:K25"/>
    <mergeCell ref="L25:R25"/>
    <mergeCell ref="T25:X25"/>
    <mergeCell ref="Y25:AB25"/>
    <mergeCell ref="AE25:AE27"/>
    <mergeCell ref="A26:A27"/>
    <mergeCell ref="B26:F26"/>
    <mergeCell ref="G26:G27"/>
    <mergeCell ref="H26:J26"/>
    <mergeCell ref="K26:K27"/>
    <mergeCell ref="L26:L27"/>
    <mergeCell ref="M26:M27"/>
    <mergeCell ref="N26:N27"/>
    <mergeCell ref="O26:Q26"/>
    <mergeCell ref="R26:R27"/>
    <mergeCell ref="S26:S27"/>
    <mergeCell ref="T26:T27"/>
    <mergeCell ref="U26:U27"/>
    <mergeCell ref="V26:V27"/>
    <mergeCell ref="W26:W27"/>
    <mergeCell ref="X26:X27"/>
    <mergeCell ref="Y26:Y27"/>
    <mergeCell ref="AD26:AD27"/>
    <mergeCell ref="Z26:Z27"/>
    <mergeCell ref="AA26:AA27"/>
    <mergeCell ref="AB26:AB27"/>
    <mergeCell ref="AC26:AC27"/>
  </mergeCells>
  <dataValidations count="6">
    <dataValidation type="list" allowBlank="1" showErrorMessage="1" prompt="&#10;" sqref="L29:L39">
      <formula1>"INFO,MOB,VER,ROC,DIV,LAB,FRAG"</formula1>
    </dataValidation>
    <dataValidation type="list" allowBlank="1" showInputMessage="1" showErrorMessage="1" sqref="Y29:Y39">
      <formula1>"DOCBUR,DOCBIBLIO"</formula1>
    </dataValidation>
    <dataValidation type="list" allowBlank="1" showInputMessage="1" showErrorMessage="1" sqref="W29:X39 AD29:AD39 Q5 T29:T39">
      <formula1>"O,N"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H71"/>
  <sheetViews>
    <sheetView zoomScalePageLayoutView="0" workbookViewId="0" topLeftCell="A32">
      <selection activeCell="G70" sqref="G70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6.8515625" style="5" customWidth="1"/>
    <col min="5" max="5" width="6.7109375" style="5" customWidth="1"/>
    <col min="6" max="6" width="17.42187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4.00390625" style="5" bestFit="1" customWidth="1"/>
    <col min="15" max="15" width="5.7109375" style="5" customWidth="1"/>
    <col min="16" max="16" width="6.7109375" style="5" customWidth="1"/>
    <col min="17" max="17" width="9.421875" style="5" bestFit="1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117</v>
      </c>
      <c r="B1" s="99"/>
      <c r="C1" s="102"/>
      <c r="D1" s="101"/>
      <c r="E1" s="101"/>
      <c r="F1" s="101"/>
      <c r="G1" s="101"/>
      <c r="H1" s="457"/>
      <c r="I1" s="457"/>
      <c r="J1" s="457"/>
      <c r="K1" s="457"/>
      <c r="L1" s="101"/>
      <c r="M1" s="101"/>
      <c r="N1" s="101"/>
      <c r="O1" s="101"/>
      <c r="P1" s="101"/>
      <c r="Q1" s="101"/>
      <c r="R1" s="102"/>
      <c r="S1" s="102"/>
      <c r="T1" s="457"/>
      <c r="U1" s="457"/>
      <c r="V1" s="457"/>
      <c r="W1" s="457"/>
      <c r="X1" s="103"/>
      <c r="Y1" s="103"/>
      <c r="Z1" s="103"/>
      <c r="AA1" s="103"/>
      <c r="AB1" s="103"/>
      <c r="AC1" s="103"/>
      <c r="AD1" s="103"/>
      <c r="AE1" s="457"/>
      <c r="AF1" s="2"/>
      <c r="AG1" s="2"/>
    </row>
    <row r="2" spans="1:33" ht="15.75">
      <c r="A2" s="16" t="s">
        <v>118</v>
      </c>
      <c r="B2" s="248"/>
      <c r="C2" s="17"/>
      <c r="D2" s="18"/>
      <c r="E2" s="18"/>
      <c r="F2" s="18"/>
      <c r="G2" s="18"/>
      <c r="H2" s="16"/>
      <c r="I2" s="455"/>
      <c r="J2" s="456"/>
      <c r="K2" s="17"/>
      <c r="L2" s="18"/>
      <c r="M2" s="18"/>
      <c r="N2" s="18"/>
      <c r="O2" s="18"/>
      <c r="P2" s="18"/>
      <c r="Q2" s="18"/>
      <c r="R2" s="17"/>
      <c r="S2" s="17"/>
      <c r="T2" s="455"/>
      <c r="U2" s="455"/>
      <c r="V2" s="455"/>
      <c r="W2" s="455"/>
      <c r="X2" s="198"/>
      <c r="Y2" s="198"/>
      <c r="Z2" s="198"/>
      <c r="AA2" s="198"/>
      <c r="AB2" s="198"/>
      <c r="AC2" s="198"/>
      <c r="AD2" s="198"/>
      <c r="AE2" s="455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13"/>
      <c r="J3" s="454"/>
      <c r="L3" s="113"/>
      <c r="M3" s="113"/>
      <c r="N3" s="113"/>
      <c r="O3" s="113"/>
      <c r="P3" s="113"/>
      <c r="Q3" s="113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3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13"/>
      <c r="AA4" s="13"/>
      <c r="AB4" s="13"/>
      <c r="AC4" s="13"/>
      <c r="AD4" s="13"/>
      <c r="AE4" s="13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13"/>
      <c r="I5" s="13"/>
      <c r="J5" s="454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13"/>
      <c r="AA5" s="13"/>
      <c r="AB5" s="13"/>
      <c r="AC5" s="13"/>
      <c r="AD5" s="13"/>
      <c r="AE5" s="13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13"/>
      <c r="I6" s="13"/>
      <c r="J6" s="454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13"/>
      <c r="AA6" s="13"/>
      <c r="AB6" s="13"/>
      <c r="AC6" s="13"/>
      <c r="AD6" s="13"/>
      <c r="AE6" s="13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13"/>
      <c r="I7" s="13"/>
      <c r="J7" s="454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13"/>
      <c r="AA7" s="13"/>
      <c r="AB7" s="13"/>
      <c r="AC7" s="13"/>
      <c r="AD7" s="13"/>
      <c r="AE7" s="13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13"/>
      <c r="I8" s="13"/>
      <c r="J8" s="454"/>
      <c r="K8" s="2"/>
      <c r="L8" s="148" t="s">
        <v>102</v>
      </c>
      <c r="M8" s="149"/>
      <c r="N8" s="149"/>
      <c r="O8" s="150"/>
      <c r="P8" s="151"/>
      <c r="Q8" s="197">
        <f>SUM($R$29:$R$1006)+SUM($AB$29:$AB$1006)</f>
        <v>35.335524999999976</v>
      </c>
      <c r="R8"/>
      <c r="S8" s="192"/>
      <c r="T8" s="113"/>
      <c r="U8" s="114"/>
      <c r="V8" s="114"/>
      <c r="W8" s="115"/>
      <c r="X8" s="117"/>
      <c r="Y8" s="14"/>
      <c r="Z8" s="13"/>
      <c r="AA8" s="13"/>
      <c r="AB8" s="13"/>
      <c r="AC8" s="13"/>
      <c r="AD8" s="13"/>
      <c r="AE8" s="13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13"/>
      <c r="I9" s="13"/>
      <c r="J9" s="454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13"/>
      <c r="AA9" s="13"/>
      <c r="AB9" s="13"/>
      <c r="AC9" s="13"/>
      <c r="AD9" s="13"/>
      <c r="AE9" s="13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13"/>
      <c r="I10" s="13"/>
      <c r="J10" s="454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13"/>
      <c r="AA10" s="13"/>
      <c r="AB10" s="13"/>
      <c r="AC10" s="13"/>
      <c r="AD10" s="13"/>
      <c r="AE10" s="13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13"/>
      <c r="I11" s="13"/>
      <c r="J11" s="454"/>
      <c r="K11" s="2"/>
      <c r="L11" s="189" t="s">
        <v>82</v>
      </c>
      <c r="M11" s="190"/>
      <c r="N11" s="186"/>
      <c r="O11" s="191">
        <f>SUMIF($L$29:$L$1006,"INFO",$R$29:$R$1006)</f>
        <v>1.05</v>
      </c>
      <c r="P11" s="181">
        <f>SUMIF($L$29:$L$1006,"INFO",$S$29:$S$1006)</f>
        <v>0</v>
      </c>
      <c r="Q11" s="182">
        <f aca="true" t="shared" si="0" ref="Q11:Q19">O11-P11</f>
        <v>1.05</v>
      </c>
      <c r="R11" s="192"/>
      <c r="S11" s="192"/>
      <c r="T11" s="113"/>
      <c r="U11" s="114"/>
      <c r="V11" s="114"/>
      <c r="W11" s="115"/>
      <c r="X11" s="117"/>
      <c r="Y11" s="14"/>
      <c r="Z11" s="13"/>
      <c r="AA11" s="13"/>
      <c r="AB11" s="13"/>
      <c r="AC11" s="13"/>
      <c r="AD11" s="13"/>
      <c r="AE11" s="13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13"/>
      <c r="I12" s="13"/>
      <c r="J12" s="454"/>
      <c r="K12" s="2"/>
      <c r="L12" s="189" t="s">
        <v>83</v>
      </c>
      <c r="M12" s="190"/>
      <c r="N12" s="186"/>
      <c r="O12" s="181">
        <f>SUMIF($L$29:$L$1006,"MOB",$R$29:$R$1006)</f>
        <v>12.351524999999999</v>
      </c>
      <c r="P12" s="181">
        <f>SUMIF($L$29:$L$1006,"MOB",$S$29:$S$1006)</f>
        <v>0</v>
      </c>
      <c r="Q12" s="182">
        <f t="shared" si="0"/>
        <v>12.351524999999999</v>
      </c>
      <c r="R12" s="192"/>
      <c r="S12" s="192"/>
      <c r="T12" s="113"/>
      <c r="U12" s="114"/>
      <c r="V12" s="114"/>
      <c r="W12" s="115"/>
      <c r="X12" s="117"/>
      <c r="Y12" s="14"/>
      <c r="Z12" s="13"/>
      <c r="AA12" s="13"/>
      <c r="AB12" s="13"/>
      <c r="AC12" s="13"/>
      <c r="AD12" s="13"/>
      <c r="AE12" s="13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13"/>
      <c r="I13" s="13"/>
      <c r="J13" s="454"/>
      <c r="K13" s="2"/>
      <c r="L13" s="189" t="s">
        <v>84</v>
      </c>
      <c r="M13" s="190"/>
      <c r="N13" s="186"/>
      <c r="O13" s="181">
        <f>SUMIF($L$29:$L$1006,"DIV",$R$29:$R$1006)</f>
        <v>3.865</v>
      </c>
      <c r="P13" s="181">
        <f>SUMIF($L$29:$L$1006,"DIV",$S$29:$S$1006)</f>
        <v>0</v>
      </c>
      <c r="Q13" s="182">
        <f t="shared" si="0"/>
        <v>3.865</v>
      </c>
      <c r="R13" s="192"/>
      <c r="S13" s="192"/>
      <c r="T13" s="113"/>
      <c r="U13" s="114"/>
      <c r="V13" s="114"/>
      <c r="W13" s="115"/>
      <c r="X13" s="117"/>
      <c r="Y13" s="14"/>
      <c r="Z13" s="13"/>
      <c r="AA13" s="13"/>
      <c r="AB13" s="13"/>
      <c r="AC13" s="13"/>
      <c r="AD13" s="13"/>
      <c r="AE13" s="13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453"/>
      <c r="I14" s="10"/>
      <c r="J14" s="10"/>
      <c r="K14" s="10"/>
      <c r="L14" s="189" t="s">
        <v>85</v>
      </c>
      <c r="M14" s="190"/>
      <c r="N14" s="186"/>
      <c r="O14" s="181">
        <f>SUMIF($L$29:$L$1006,"LAB",$R$32:$R$1006)</f>
        <v>1.0939</v>
      </c>
      <c r="P14" s="181">
        <f>SUMIF($L$29:$L$1006,"LAB",$S$29:$S$1006)</f>
        <v>0</v>
      </c>
      <c r="Q14" s="182">
        <f t="shared" si="0"/>
        <v>1.0939</v>
      </c>
      <c r="R14" s="193"/>
      <c r="S14" s="193"/>
      <c r="T14" s="453"/>
      <c r="U14" s="453"/>
      <c r="V14" s="453"/>
      <c r="W14" s="453"/>
      <c r="X14" s="10"/>
      <c r="Y14" s="10"/>
      <c r="Z14" s="10"/>
      <c r="AA14" s="10"/>
      <c r="AB14" s="10"/>
      <c r="AC14" s="10"/>
      <c r="AD14" s="10"/>
      <c r="AE14" s="453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13"/>
      <c r="I15" s="13"/>
      <c r="J15" s="454"/>
      <c r="K15" s="2"/>
      <c r="L15" s="189" t="s">
        <v>86</v>
      </c>
      <c r="M15" s="190"/>
      <c r="N15" s="186"/>
      <c r="O15" s="181">
        <f>SUMIF($L$29:$L$1006,"FRAG",$R$29:$R$1006)</f>
        <v>0</v>
      </c>
      <c r="P15" s="181">
        <f>SUMIF($L$29:$L$1006,"FRAG",$S$29:$S$1006)</f>
        <v>0</v>
      </c>
      <c r="Q15" s="182">
        <f t="shared" si="0"/>
        <v>0</v>
      </c>
      <c r="R15" s="192"/>
      <c r="S15" s="192"/>
      <c r="T15" s="113"/>
      <c r="U15" s="114"/>
      <c r="V15" s="114"/>
      <c r="W15" s="115"/>
      <c r="X15" s="117"/>
      <c r="Y15" s="14"/>
      <c r="Z15" s="13"/>
      <c r="AA15" s="13"/>
      <c r="AB15" s="13"/>
      <c r="AC15" s="13"/>
      <c r="AD15" s="13"/>
      <c r="AE15" s="13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13"/>
      <c r="I16" s="13"/>
      <c r="J16" s="454"/>
      <c r="K16" s="2"/>
      <c r="L16" s="189" t="s">
        <v>87</v>
      </c>
      <c r="M16" s="190"/>
      <c r="N16" s="186"/>
      <c r="O16" s="181">
        <f>SUMIF($L$29:$L$1006,"VER",$R$29:$R$1006)</f>
        <v>0</v>
      </c>
      <c r="P16" s="181">
        <f>SUMIF($L$29:$L$1006,"VER",$S$29:$S$1006)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13"/>
      <c r="AA16" s="13"/>
      <c r="AB16" s="13"/>
      <c r="AC16" s="13"/>
      <c r="AD16" s="13"/>
      <c r="AE16" s="13"/>
    </row>
    <row r="17" spans="1:31" ht="16.5" thickBot="1">
      <c r="A17" s="112"/>
      <c r="B17" s="112"/>
      <c r="C17" s="2"/>
      <c r="D17" s="113"/>
      <c r="E17" s="113"/>
      <c r="F17" s="113"/>
      <c r="G17" s="113"/>
      <c r="H17" s="13"/>
      <c r="I17" s="13"/>
      <c r="J17" s="454"/>
      <c r="K17" s="2"/>
      <c r="L17" s="189" t="s">
        <v>88</v>
      </c>
      <c r="M17" s="190"/>
      <c r="N17" s="186"/>
      <c r="O17" s="181">
        <f>SUMIF($L$29:$L$1006,"ROC",$R$29:$R$1006)</f>
        <v>0</v>
      </c>
      <c r="P17" s="181">
        <f>SUMIF($L$29:$L$1006,"ROC",$S$29:$S$1006)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13"/>
      <c r="AA17" s="13"/>
      <c r="AB17" s="13"/>
      <c r="AC17" s="13"/>
      <c r="AD17" s="13"/>
      <c r="AE17" s="13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453"/>
      <c r="I18" s="10"/>
      <c r="J18" s="10"/>
      <c r="K18" s="10"/>
      <c r="L18" s="189" t="s">
        <v>95</v>
      </c>
      <c r="M18" s="190"/>
      <c r="N18" s="186"/>
      <c r="O18" s="181">
        <f>SUMIF($Y$29:$Y$1006,"DOCBUR",$AB$29:$AB$1006)</f>
        <v>0</v>
      </c>
      <c r="P18" s="181">
        <f>SUMIF($Y$29:$Y$1006,"DOCBUR",$AC$29:$AC$1006)</f>
        <v>0</v>
      </c>
      <c r="Q18" s="182">
        <f t="shared" si="0"/>
        <v>0</v>
      </c>
      <c r="R18" s="193"/>
      <c r="S18" s="193"/>
      <c r="T18" s="453"/>
      <c r="U18" s="453"/>
      <c r="V18" s="453"/>
      <c r="W18" s="453"/>
      <c r="X18" s="10"/>
      <c r="Y18" s="10"/>
      <c r="Z18" s="10"/>
      <c r="AA18" s="10"/>
      <c r="AB18" s="10"/>
      <c r="AC18" s="10"/>
      <c r="AD18" s="10"/>
      <c r="AE18" s="453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13"/>
      <c r="I19" s="13"/>
      <c r="J19" s="454"/>
      <c r="K19" s="2"/>
      <c r="L19" s="189" t="s">
        <v>96</v>
      </c>
      <c r="M19" s="190"/>
      <c r="N19" s="186"/>
      <c r="O19" s="181">
        <f>SUMIF($Y$29:$Y$1006,"DOCBIBLIO",$AB$29:$AB$1006)</f>
        <v>0</v>
      </c>
      <c r="P19" s="181">
        <f>SUMIF($Y$29:$Y$1006,"DOCBIBLIO",$AC$29:$AC$1006)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13"/>
      <c r="AA19" s="13"/>
      <c r="AB19" s="13"/>
      <c r="AC19" s="13"/>
      <c r="AD19" s="13"/>
      <c r="AE19" s="13"/>
    </row>
    <row r="20" spans="1:31" ht="15.75">
      <c r="A20" s="112"/>
      <c r="B20" s="112"/>
      <c r="C20" s="2"/>
      <c r="D20" s="113"/>
      <c r="E20" s="113"/>
      <c r="F20" s="113"/>
      <c r="G20" s="113"/>
      <c r="H20" s="13"/>
      <c r="I20" s="13"/>
      <c r="J20" s="454"/>
      <c r="K20" s="2"/>
      <c r="L20" s="112"/>
      <c r="M20" s="113"/>
      <c r="N20" s="113"/>
      <c r="O20" s="114"/>
      <c r="P20" s="115"/>
      <c r="Q20" s="117"/>
      <c r="R20" s="192"/>
      <c r="S20" s="192"/>
      <c r="T20" s="113"/>
      <c r="U20" s="114"/>
      <c r="V20" s="114"/>
      <c r="W20" s="115"/>
      <c r="X20" s="117"/>
      <c r="Y20" s="14"/>
      <c r="Z20" s="13"/>
      <c r="AA20" s="13"/>
      <c r="AB20" s="13"/>
      <c r="AC20" s="13"/>
      <c r="AD20" s="13"/>
      <c r="AE20" s="13"/>
    </row>
    <row r="21" spans="1:31" ht="15.75">
      <c r="A21" s="112"/>
      <c r="B21" s="112"/>
      <c r="C21" s="2"/>
      <c r="D21" s="113"/>
      <c r="E21" s="113"/>
      <c r="F21" s="113"/>
      <c r="G21" s="113"/>
      <c r="H21" s="13"/>
      <c r="I21" s="13"/>
      <c r="J21" s="454"/>
      <c r="K21" s="2"/>
      <c r="L21" s="112"/>
      <c r="M21" s="113"/>
      <c r="N21" s="113"/>
      <c r="O21" s="114"/>
      <c r="P21" s="115"/>
      <c r="Q21" s="117"/>
      <c r="R21" s="192"/>
      <c r="S21" s="192"/>
      <c r="T21" s="113"/>
      <c r="U21" s="114"/>
      <c r="V21" s="114"/>
      <c r="W21" s="115"/>
      <c r="X21" s="117"/>
      <c r="Y21" s="14"/>
      <c r="Z21" s="13"/>
      <c r="AA21" s="13"/>
      <c r="AB21" s="13"/>
      <c r="AC21" s="13"/>
      <c r="AD21" s="13"/>
      <c r="AE21" s="13"/>
    </row>
    <row r="22" spans="1:31" ht="15.75">
      <c r="A22" s="112"/>
      <c r="B22" s="112"/>
      <c r="C22" s="2"/>
      <c r="D22" s="113"/>
      <c r="E22" s="113"/>
      <c r="F22" s="113"/>
      <c r="G22" s="113"/>
      <c r="H22" s="13"/>
      <c r="I22" s="13"/>
      <c r="J22" s="454"/>
      <c r="K22" s="2"/>
      <c r="L22" s="112"/>
      <c r="M22" s="113"/>
      <c r="N22" s="113"/>
      <c r="O22" s="114"/>
      <c r="P22" s="115"/>
      <c r="Q22" s="117"/>
      <c r="R22" s="192"/>
      <c r="S22" s="192"/>
      <c r="T22" s="113"/>
      <c r="U22" s="114"/>
      <c r="V22" s="114"/>
      <c r="W22" s="115"/>
      <c r="X22" s="117"/>
      <c r="Y22" s="14"/>
      <c r="Z22" s="13"/>
      <c r="AA22" s="13"/>
      <c r="AB22" s="13"/>
      <c r="AC22" s="13"/>
      <c r="AD22" s="13"/>
      <c r="AE22" s="13"/>
    </row>
    <row r="23" spans="1:31" ht="15.75">
      <c r="A23" s="112"/>
      <c r="B23" s="112"/>
      <c r="C23" s="2"/>
      <c r="D23" s="113"/>
      <c r="E23" s="113"/>
      <c r="F23" s="113"/>
      <c r="G23" s="113"/>
      <c r="H23" s="13"/>
      <c r="I23" s="13"/>
      <c r="J23" s="454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13"/>
      <c r="AA23" s="13"/>
      <c r="AB23" s="13"/>
      <c r="AC23" s="13"/>
      <c r="AD23" s="13"/>
      <c r="AE23" s="13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453"/>
      <c r="I24" s="10"/>
      <c r="J24" s="10"/>
      <c r="K24" s="10"/>
      <c r="L24" s="23"/>
      <c r="M24" s="23"/>
      <c r="N24" s="23"/>
      <c r="O24" s="23"/>
      <c r="P24" s="23"/>
      <c r="Q24" s="23"/>
      <c r="R24" s="23"/>
      <c r="S24" s="23"/>
      <c r="T24" s="453"/>
      <c r="U24" s="453"/>
      <c r="V24" s="453"/>
      <c r="W24" s="453"/>
      <c r="X24" s="10"/>
      <c r="Y24" s="10"/>
      <c r="Z24" s="10"/>
      <c r="AA24" s="10"/>
      <c r="AB24" s="10"/>
      <c r="AC24" s="10"/>
      <c r="AD24" s="10"/>
      <c r="AE24" s="453"/>
      <c r="AF24" s="23"/>
      <c r="AG24" s="23"/>
      <c r="AH24" s="8"/>
    </row>
    <row r="25" spans="1:31" ht="12.75">
      <c r="A25" s="750" t="s">
        <v>16</v>
      </c>
      <c r="B25" s="751"/>
      <c r="C25" s="824"/>
      <c r="D25" s="824"/>
      <c r="E25" s="824"/>
      <c r="F25" s="824"/>
      <c r="G25" s="825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452"/>
      <c r="T25" s="766" t="s">
        <v>94</v>
      </c>
      <c r="U25" s="826"/>
      <c r="V25" s="826"/>
      <c r="W25" s="826"/>
      <c r="X25" s="826"/>
      <c r="Y25" s="764" t="s">
        <v>35</v>
      </c>
      <c r="Z25" s="765"/>
      <c r="AA25" s="765"/>
      <c r="AB25" s="765"/>
      <c r="AC25" s="153"/>
      <c r="AD25" s="451"/>
      <c r="AE25" s="819" t="s">
        <v>0</v>
      </c>
    </row>
    <row r="26" spans="1:31" ht="12.75" customHeight="1">
      <c r="A26" s="772" t="s">
        <v>24</v>
      </c>
      <c r="B26" s="774" t="s">
        <v>25</v>
      </c>
      <c r="C26" s="822"/>
      <c r="D26" s="822"/>
      <c r="E26" s="822"/>
      <c r="F26" s="823"/>
      <c r="G26" s="773" t="s">
        <v>19</v>
      </c>
      <c r="H26" s="742"/>
      <c r="I26" s="743"/>
      <c r="J26" s="743"/>
      <c r="K26" s="818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1302</v>
      </c>
      <c r="S26" s="740" t="s">
        <v>1301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104</v>
      </c>
      <c r="AB26" s="758" t="s">
        <v>105</v>
      </c>
      <c r="AC26" s="762" t="s">
        <v>1301</v>
      </c>
      <c r="AD26" s="757" t="s">
        <v>55</v>
      </c>
      <c r="AE26" s="820"/>
    </row>
    <row r="27" spans="1:31" ht="23.25" customHeight="1">
      <c r="A27" s="772"/>
      <c r="B27" s="22" t="s">
        <v>37</v>
      </c>
      <c r="C27" s="448" t="s">
        <v>17</v>
      </c>
      <c r="D27" s="448" t="s">
        <v>18</v>
      </c>
      <c r="E27" s="448" t="s">
        <v>23</v>
      </c>
      <c r="F27" s="104" t="s">
        <v>40</v>
      </c>
      <c r="G27" s="773" t="s">
        <v>19</v>
      </c>
      <c r="H27" s="450" t="s">
        <v>17</v>
      </c>
      <c r="I27" s="449" t="s">
        <v>18</v>
      </c>
      <c r="J27" s="449" t="s">
        <v>19</v>
      </c>
      <c r="K27" s="818"/>
      <c r="L27" s="768"/>
      <c r="M27" s="747" t="s">
        <v>26</v>
      </c>
      <c r="N27" s="747" t="s">
        <v>20</v>
      </c>
      <c r="O27" s="448" t="s">
        <v>79</v>
      </c>
      <c r="P27" s="448" t="s">
        <v>80</v>
      </c>
      <c r="Q27" s="448" t="s">
        <v>21</v>
      </c>
      <c r="R27" s="818"/>
      <c r="S27" s="818"/>
      <c r="T27" s="742"/>
      <c r="U27" s="762"/>
      <c r="V27" s="762"/>
      <c r="W27" s="762"/>
      <c r="X27" s="762"/>
      <c r="Y27" s="761"/>
      <c r="Z27" s="759"/>
      <c r="AA27" s="759"/>
      <c r="AB27" s="759"/>
      <c r="AC27" s="817"/>
      <c r="AD27" s="757"/>
      <c r="AE27" s="821"/>
    </row>
    <row r="28" spans="1:31" ht="12.75">
      <c r="A28" s="167"/>
      <c r="B28" s="447"/>
      <c r="C28" s="168"/>
      <c r="D28" s="168"/>
      <c r="E28" s="168"/>
      <c r="F28" s="168"/>
      <c r="G28" s="169"/>
      <c r="H28" s="446"/>
      <c r="I28" s="445"/>
      <c r="J28" s="445"/>
      <c r="K28" s="444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484" t="s">
        <v>1451</v>
      </c>
      <c r="D29" s="160" t="s">
        <v>116</v>
      </c>
      <c r="E29" s="156" t="s">
        <v>1305</v>
      </c>
      <c r="F29" s="483" t="s">
        <v>1468</v>
      </c>
      <c r="G29" s="176" t="s">
        <v>1348</v>
      </c>
      <c r="H29" s="412">
        <v>1222</v>
      </c>
      <c r="I29" s="442" t="s">
        <v>1215</v>
      </c>
      <c r="J29" s="647" t="s">
        <v>1464</v>
      </c>
      <c r="K29" s="430"/>
      <c r="L29" s="412" t="s">
        <v>49</v>
      </c>
      <c r="M29" s="162" t="s">
        <v>1613</v>
      </c>
      <c r="N29" s="162">
        <v>1</v>
      </c>
      <c r="O29" s="162">
        <v>380</v>
      </c>
      <c r="P29" s="162">
        <v>210</v>
      </c>
      <c r="Q29" s="162">
        <v>165</v>
      </c>
      <c r="R29" s="163">
        <f aca="true" t="shared" si="1" ref="R29:R42">(O29*P29*Q29)/1000000</f>
        <v>13.167</v>
      </c>
      <c r="S29" s="179"/>
      <c r="T29" s="413" t="s">
        <v>110</v>
      </c>
      <c r="U29" s="442"/>
      <c r="V29" s="442"/>
      <c r="W29" s="441"/>
      <c r="X29" s="441"/>
      <c r="Y29" s="164"/>
      <c r="Z29" s="165"/>
      <c r="AA29" s="433"/>
      <c r="AB29" s="440"/>
      <c r="AC29" s="183"/>
      <c r="AD29" s="439"/>
      <c r="AE29" s="166"/>
    </row>
    <row r="30" spans="1:31" s="19" customFormat="1" ht="12.75">
      <c r="A30" s="159" t="s">
        <v>114</v>
      </c>
      <c r="B30" s="160" t="s">
        <v>115</v>
      </c>
      <c r="C30" s="484" t="s">
        <v>1451</v>
      </c>
      <c r="D30" s="160" t="s">
        <v>116</v>
      </c>
      <c r="E30" s="156" t="s">
        <v>1305</v>
      </c>
      <c r="F30" s="483" t="s">
        <v>1468</v>
      </c>
      <c r="G30" s="176" t="s">
        <v>1347</v>
      </c>
      <c r="H30" s="412">
        <v>1213</v>
      </c>
      <c r="I30" s="442" t="s">
        <v>1439</v>
      </c>
      <c r="J30" s="647" t="s">
        <v>1059</v>
      </c>
      <c r="K30" s="430"/>
      <c r="L30" s="412" t="s">
        <v>32</v>
      </c>
      <c r="M30" s="162" t="s">
        <v>484</v>
      </c>
      <c r="N30" s="162">
        <v>1</v>
      </c>
      <c r="O30" s="162">
        <v>150</v>
      </c>
      <c r="P30" s="162">
        <v>80</v>
      </c>
      <c r="Q30" s="162">
        <v>55</v>
      </c>
      <c r="R30" s="163">
        <f t="shared" si="1"/>
        <v>0.66</v>
      </c>
      <c r="S30" s="179"/>
      <c r="T30" s="413" t="s">
        <v>110</v>
      </c>
      <c r="U30" s="442"/>
      <c r="V30" s="442"/>
      <c r="W30" s="441"/>
      <c r="X30" s="441"/>
      <c r="Y30" s="164"/>
      <c r="Z30" s="165"/>
      <c r="AA30" s="433"/>
      <c r="AB30" s="440"/>
      <c r="AC30" s="183"/>
      <c r="AD30" s="439"/>
      <c r="AE30" s="166" t="s">
        <v>1114</v>
      </c>
    </row>
    <row r="31" spans="1:31" s="19" customFormat="1" ht="12.75">
      <c r="A31" s="159" t="s">
        <v>114</v>
      </c>
      <c r="B31" s="160" t="s">
        <v>115</v>
      </c>
      <c r="C31" s="484" t="s">
        <v>1451</v>
      </c>
      <c r="D31" s="160" t="s">
        <v>116</v>
      </c>
      <c r="E31" s="156" t="s">
        <v>1305</v>
      </c>
      <c r="F31" s="483" t="s">
        <v>1468</v>
      </c>
      <c r="G31" s="176" t="s">
        <v>1346</v>
      </c>
      <c r="H31" s="412">
        <v>1213</v>
      </c>
      <c r="I31" s="442" t="s">
        <v>1439</v>
      </c>
      <c r="J31" s="647" t="s">
        <v>1059</v>
      </c>
      <c r="K31" s="458"/>
      <c r="L31" s="412" t="s">
        <v>32</v>
      </c>
      <c r="M31" s="162" t="s">
        <v>106</v>
      </c>
      <c r="N31" s="162">
        <v>1</v>
      </c>
      <c r="O31" s="162">
        <v>150</v>
      </c>
      <c r="P31" s="162">
        <v>100</v>
      </c>
      <c r="Q31" s="162">
        <v>80</v>
      </c>
      <c r="R31" s="163">
        <f t="shared" si="1"/>
        <v>1.2</v>
      </c>
      <c r="S31" s="179"/>
      <c r="T31" s="413" t="s">
        <v>110</v>
      </c>
      <c r="U31" s="436"/>
      <c r="V31" s="436"/>
      <c r="W31" s="435"/>
      <c r="X31" s="435"/>
      <c r="Y31" s="164"/>
      <c r="Z31" s="50"/>
      <c r="AA31" s="443"/>
      <c r="AB31" s="432"/>
      <c r="AC31" s="183"/>
      <c r="AD31" s="438"/>
      <c r="AE31" s="51" t="s">
        <v>1114</v>
      </c>
    </row>
    <row r="32" spans="1:31" s="19" customFormat="1" ht="12.75">
      <c r="A32" s="159" t="s">
        <v>114</v>
      </c>
      <c r="B32" s="160" t="s">
        <v>115</v>
      </c>
      <c r="C32" s="484" t="s">
        <v>1451</v>
      </c>
      <c r="D32" s="160" t="s">
        <v>116</v>
      </c>
      <c r="E32" s="156" t="s">
        <v>1305</v>
      </c>
      <c r="F32" s="483" t="s">
        <v>1468</v>
      </c>
      <c r="G32" s="176" t="s">
        <v>1345</v>
      </c>
      <c r="H32" s="412">
        <v>1213</v>
      </c>
      <c r="I32" s="442" t="s">
        <v>1439</v>
      </c>
      <c r="J32" s="647" t="s">
        <v>1059</v>
      </c>
      <c r="K32" s="430"/>
      <c r="L32" s="412" t="s">
        <v>32</v>
      </c>
      <c r="M32" s="162" t="s">
        <v>106</v>
      </c>
      <c r="N32" s="162">
        <v>1</v>
      </c>
      <c r="O32" s="162">
        <v>120</v>
      </c>
      <c r="P32" s="162">
        <v>60</v>
      </c>
      <c r="Q32" s="162">
        <v>70</v>
      </c>
      <c r="R32" s="163">
        <f t="shared" si="1"/>
        <v>0.504</v>
      </c>
      <c r="S32" s="179"/>
      <c r="T32" s="413" t="s">
        <v>110</v>
      </c>
      <c r="U32" s="442"/>
      <c r="V32" s="442"/>
      <c r="W32" s="441"/>
      <c r="X32" s="441"/>
      <c r="Y32" s="164"/>
      <c r="Z32" s="165"/>
      <c r="AA32" s="433"/>
      <c r="AB32" s="440"/>
      <c r="AC32" s="183"/>
      <c r="AD32" s="439"/>
      <c r="AE32" s="166"/>
    </row>
    <row r="33" spans="1:31" s="19" customFormat="1" ht="12.75">
      <c r="A33" s="159" t="s">
        <v>114</v>
      </c>
      <c r="B33" s="160" t="s">
        <v>115</v>
      </c>
      <c r="C33" s="484" t="s">
        <v>1451</v>
      </c>
      <c r="D33" s="160" t="s">
        <v>116</v>
      </c>
      <c r="E33" s="156" t="s">
        <v>1305</v>
      </c>
      <c r="F33" s="483" t="s">
        <v>1468</v>
      </c>
      <c r="G33" s="176" t="s">
        <v>1344</v>
      </c>
      <c r="H33" s="412">
        <v>1213</v>
      </c>
      <c r="I33" s="442" t="s">
        <v>1439</v>
      </c>
      <c r="J33" s="647" t="s">
        <v>1059</v>
      </c>
      <c r="K33" s="430"/>
      <c r="L33" s="412" t="s">
        <v>32</v>
      </c>
      <c r="M33" s="162" t="s">
        <v>106</v>
      </c>
      <c r="N33" s="162">
        <v>1</v>
      </c>
      <c r="O33" s="162">
        <v>135</v>
      </c>
      <c r="P33" s="162">
        <v>65</v>
      </c>
      <c r="Q33" s="162">
        <v>70</v>
      </c>
      <c r="R33" s="163">
        <f t="shared" si="1"/>
        <v>0.61425</v>
      </c>
      <c r="S33" s="179"/>
      <c r="T33" s="413" t="s">
        <v>110</v>
      </c>
      <c r="U33" s="442"/>
      <c r="V33" s="442"/>
      <c r="W33" s="441"/>
      <c r="X33" s="441"/>
      <c r="Y33" s="164"/>
      <c r="Z33" s="165"/>
      <c r="AA33" s="433"/>
      <c r="AB33" s="440"/>
      <c r="AC33" s="183"/>
      <c r="AD33" s="439"/>
      <c r="AE33" s="166"/>
    </row>
    <row r="34" spans="1:31" s="19" customFormat="1" ht="12.75">
      <c r="A34" s="159" t="s">
        <v>114</v>
      </c>
      <c r="B34" s="160" t="s">
        <v>115</v>
      </c>
      <c r="C34" s="484" t="s">
        <v>1451</v>
      </c>
      <c r="D34" s="160" t="s">
        <v>116</v>
      </c>
      <c r="E34" s="156" t="s">
        <v>1305</v>
      </c>
      <c r="F34" s="483" t="s">
        <v>1468</v>
      </c>
      <c r="G34" s="176" t="s">
        <v>1343</v>
      </c>
      <c r="H34" s="412">
        <v>1213</v>
      </c>
      <c r="I34" s="442" t="s">
        <v>1439</v>
      </c>
      <c r="J34" s="647" t="s">
        <v>1059</v>
      </c>
      <c r="K34" s="458"/>
      <c r="L34" s="412" t="s">
        <v>32</v>
      </c>
      <c r="M34" s="162" t="s">
        <v>106</v>
      </c>
      <c r="N34" s="162">
        <v>1</v>
      </c>
      <c r="O34" s="49">
        <v>110</v>
      </c>
      <c r="P34" s="49">
        <v>55</v>
      </c>
      <c r="Q34" s="49">
        <v>70</v>
      </c>
      <c r="R34" s="163">
        <f t="shared" si="1"/>
        <v>0.4235</v>
      </c>
      <c r="S34" s="179"/>
      <c r="T34" s="413" t="s">
        <v>110</v>
      </c>
      <c r="U34" s="436"/>
      <c r="V34" s="436"/>
      <c r="W34" s="435"/>
      <c r="X34" s="435"/>
      <c r="Y34" s="164"/>
      <c r="Z34" s="50"/>
      <c r="AA34" s="433"/>
      <c r="AB34" s="432"/>
      <c r="AC34" s="183"/>
      <c r="AD34" s="438"/>
      <c r="AE34" s="51"/>
    </row>
    <row r="35" spans="1:31" s="19" customFormat="1" ht="12.75">
      <c r="A35" s="159" t="s">
        <v>114</v>
      </c>
      <c r="B35" s="160" t="s">
        <v>115</v>
      </c>
      <c r="C35" s="484" t="s">
        <v>1451</v>
      </c>
      <c r="D35" s="160" t="s">
        <v>116</v>
      </c>
      <c r="E35" s="156" t="s">
        <v>1305</v>
      </c>
      <c r="F35" s="483" t="s">
        <v>1468</v>
      </c>
      <c r="G35" s="176" t="s">
        <v>1342</v>
      </c>
      <c r="H35" s="412">
        <v>1213</v>
      </c>
      <c r="I35" s="442" t="s">
        <v>1439</v>
      </c>
      <c r="J35" s="647" t="s">
        <v>1059</v>
      </c>
      <c r="K35" s="458"/>
      <c r="L35" s="412" t="s">
        <v>32</v>
      </c>
      <c r="M35" s="162" t="s">
        <v>106</v>
      </c>
      <c r="N35" s="162">
        <v>1</v>
      </c>
      <c r="O35" s="49">
        <v>80</v>
      </c>
      <c r="P35" s="49">
        <v>50</v>
      </c>
      <c r="Q35" s="49">
        <v>55</v>
      </c>
      <c r="R35" s="163">
        <f t="shared" si="1"/>
        <v>0.22</v>
      </c>
      <c r="S35" s="179"/>
      <c r="T35" s="413" t="s">
        <v>110</v>
      </c>
      <c r="U35" s="436"/>
      <c r="V35" s="436"/>
      <c r="W35" s="435"/>
      <c r="X35" s="435"/>
      <c r="Y35" s="164"/>
      <c r="Z35" s="50"/>
      <c r="AA35" s="433"/>
      <c r="AB35" s="432"/>
      <c r="AC35" s="183"/>
      <c r="AD35" s="438"/>
      <c r="AE35" s="51"/>
    </row>
    <row r="36" spans="1:31" s="19" customFormat="1" ht="12.75">
      <c r="A36" s="159" t="s">
        <v>114</v>
      </c>
      <c r="B36" s="160" t="s">
        <v>115</v>
      </c>
      <c r="C36" s="484" t="s">
        <v>1451</v>
      </c>
      <c r="D36" s="160" t="s">
        <v>116</v>
      </c>
      <c r="E36" s="156" t="s">
        <v>1305</v>
      </c>
      <c r="F36" s="483" t="s">
        <v>1468</v>
      </c>
      <c r="G36" s="176" t="s">
        <v>1341</v>
      </c>
      <c r="H36" s="412">
        <v>1222</v>
      </c>
      <c r="I36" s="442" t="s">
        <v>1439</v>
      </c>
      <c r="J36" s="647" t="s">
        <v>1534</v>
      </c>
      <c r="K36" s="411"/>
      <c r="L36" s="412" t="s">
        <v>32</v>
      </c>
      <c r="M36" s="162" t="s">
        <v>106</v>
      </c>
      <c r="N36" s="162">
        <v>1</v>
      </c>
      <c r="O36" s="49">
        <v>80</v>
      </c>
      <c r="P36" s="49">
        <v>50</v>
      </c>
      <c r="Q36" s="49">
        <v>55</v>
      </c>
      <c r="R36" s="163">
        <f t="shared" si="1"/>
        <v>0.22</v>
      </c>
      <c r="S36" s="179"/>
      <c r="T36" s="413" t="s">
        <v>110</v>
      </c>
      <c r="U36" s="410"/>
      <c r="V36" s="410"/>
      <c r="W36" s="414"/>
      <c r="X36" s="414"/>
      <c r="Y36" s="164"/>
      <c r="Z36" s="107"/>
      <c r="AA36" s="433"/>
      <c r="AB36" s="432"/>
      <c r="AC36" s="183"/>
      <c r="AD36" s="416"/>
      <c r="AE36" s="108"/>
    </row>
    <row r="37" spans="1:31" s="19" customFormat="1" ht="12.75">
      <c r="A37" s="159" t="s">
        <v>114</v>
      </c>
      <c r="B37" s="160" t="s">
        <v>115</v>
      </c>
      <c r="C37" s="484" t="s">
        <v>1451</v>
      </c>
      <c r="D37" s="160" t="s">
        <v>116</v>
      </c>
      <c r="E37" s="156" t="s">
        <v>1305</v>
      </c>
      <c r="F37" s="483" t="s">
        <v>1468</v>
      </c>
      <c r="G37" s="176" t="s">
        <v>1340</v>
      </c>
      <c r="H37" s="412">
        <v>1222</v>
      </c>
      <c r="I37" s="442" t="s">
        <v>1439</v>
      </c>
      <c r="J37" s="647" t="s">
        <v>1534</v>
      </c>
      <c r="K37" s="411"/>
      <c r="L37" s="412" t="s">
        <v>32</v>
      </c>
      <c r="M37" s="162" t="s">
        <v>106</v>
      </c>
      <c r="N37" s="162">
        <v>1</v>
      </c>
      <c r="O37" s="49">
        <v>80</v>
      </c>
      <c r="P37" s="49">
        <v>55</v>
      </c>
      <c r="Q37" s="49">
        <v>75</v>
      </c>
      <c r="R37" s="163">
        <f t="shared" si="1"/>
        <v>0.33</v>
      </c>
      <c r="S37" s="179"/>
      <c r="T37" s="413" t="s">
        <v>110</v>
      </c>
      <c r="U37" s="410"/>
      <c r="V37" s="410"/>
      <c r="W37" s="414"/>
      <c r="X37" s="414"/>
      <c r="Y37" s="164"/>
      <c r="Z37" s="107"/>
      <c r="AA37" s="433"/>
      <c r="AB37" s="425"/>
      <c r="AC37" s="183"/>
      <c r="AD37" s="416"/>
      <c r="AE37" s="108"/>
    </row>
    <row r="38" spans="1:31" s="19" customFormat="1" ht="12.75">
      <c r="A38" s="159" t="s">
        <v>114</v>
      </c>
      <c r="B38" s="160" t="s">
        <v>115</v>
      </c>
      <c r="C38" s="484" t="s">
        <v>1451</v>
      </c>
      <c r="D38" s="160" t="s">
        <v>116</v>
      </c>
      <c r="E38" s="156" t="s">
        <v>1305</v>
      </c>
      <c r="F38" s="483" t="s">
        <v>1468</v>
      </c>
      <c r="G38" s="176" t="s">
        <v>1339</v>
      </c>
      <c r="H38" s="412">
        <v>1213</v>
      </c>
      <c r="I38" s="442" t="s">
        <v>1439</v>
      </c>
      <c r="J38" s="647" t="s">
        <v>1059</v>
      </c>
      <c r="K38" s="411"/>
      <c r="L38" s="412" t="s">
        <v>32</v>
      </c>
      <c r="M38" s="162" t="s">
        <v>106</v>
      </c>
      <c r="N38" s="162">
        <v>1</v>
      </c>
      <c r="O38" s="49">
        <v>150</v>
      </c>
      <c r="P38" s="49">
        <v>75</v>
      </c>
      <c r="Q38" s="49">
        <v>75</v>
      </c>
      <c r="R38" s="163">
        <f t="shared" si="1"/>
        <v>0.84375</v>
      </c>
      <c r="S38" s="179"/>
      <c r="T38" s="413" t="s">
        <v>110</v>
      </c>
      <c r="U38" s="410"/>
      <c r="V38" s="410"/>
      <c r="W38" s="414"/>
      <c r="X38" s="414"/>
      <c r="Y38" s="164"/>
      <c r="Z38" s="107"/>
      <c r="AA38" s="433"/>
      <c r="AB38" s="425"/>
      <c r="AC38" s="183"/>
      <c r="AD38" s="416"/>
      <c r="AE38" s="108" t="s">
        <v>140</v>
      </c>
    </row>
    <row r="39" spans="1:31" s="19" customFormat="1" ht="12.75">
      <c r="A39" s="159" t="s">
        <v>114</v>
      </c>
      <c r="B39" s="160" t="s">
        <v>115</v>
      </c>
      <c r="C39" s="484" t="s">
        <v>1451</v>
      </c>
      <c r="D39" s="160" t="s">
        <v>116</v>
      </c>
      <c r="E39" s="156" t="s">
        <v>1305</v>
      </c>
      <c r="F39" s="483" t="s">
        <v>1468</v>
      </c>
      <c r="G39" s="176" t="s">
        <v>1338</v>
      </c>
      <c r="H39" s="412">
        <v>1213</v>
      </c>
      <c r="I39" s="442" t="s">
        <v>1439</v>
      </c>
      <c r="J39" s="647" t="s">
        <v>1059</v>
      </c>
      <c r="K39" s="411"/>
      <c r="L39" s="412" t="s">
        <v>32</v>
      </c>
      <c r="M39" s="162" t="s">
        <v>290</v>
      </c>
      <c r="N39" s="162">
        <v>1</v>
      </c>
      <c r="O39" s="106">
        <v>155</v>
      </c>
      <c r="P39" s="106">
        <v>70</v>
      </c>
      <c r="Q39" s="106">
        <v>200</v>
      </c>
      <c r="R39" s="163">
        <f t="shared" si="1"/>
        <v>2.17</v>
      </c>
      <c r="S39" s="179"/>
      <c r="T39" s="413" t="s">
        <v>110</v>
      </c>
      <c r="U39" s="410"/>
      <c r="V39" s="410"/>
      <c r="W39" s="414"/>
      <c r="X39" s="414"/>
      <c r="Y39" s="164"/>
      <c r="Z39" s="107"/>
      <c r="AA39" s="433"/>
      <c r="AB39" s="425"/>
      <c r="AC39" s="183"/>
      <c r="AD39" s="416"/>
      <c r="AE39" s="108"/>
    </row>
    <row r="40" spans="1:31" s="19" customFormat="1" ht="12.75">
      <c r="A40" s="159" t="s">
        <v>114</v>
      </c>
      <c r="B40" s="160" t="s">
        <v>115</v>
      </c>
      <c r="C40" s="484" t="s">
        <v>1451</v>
      </c>
      <c r="D40" s="160" t="s">
        <v>116</v>
      </c>
      <c r="E40" s="156" t="s">
        <v>1305</v>
      </c>
      <c r="F40" s="483" t="s">
        <v>1468</v>
      </c>
      <c r="G40" s="176" t="s">
        <v>1337</v>
      </c>
      <c r="H40" s="412">
        <v>1213</v>
      </c>
      <c r="I40" s="442" t="s">
        <v>1439</v>
      </c>
      <c r="J40" s="647" t="s">
        <v>1059</v>
      </c>
      <c r="K40" s="411"/>
      <c r="L40" s="412" t="s">
        <v>32</v>
      </c>
      <c r="M40" s="162" t="s">
        <v>290</v>
      </c>
      <c r="N40" s="162">
        <v>1</v>
      </c>
      <c r="O40" s="106">
        <v>155</v>
      </c>
      <c r="P40" s="106">
        <v>70</v>
      </c>
      <c r="Q40" s="106">
        <v>200</v>
      </c>
      <c r="R40" s="163">
        <f t="shared" si="1"/>
        <v>2.17</v>
      </c>
      <c r="S40" s="179"/>
      <c r="T40" s="413" t="s">
        <v>110</v>
      </c>
      <c r="U40" s="410"/>
      <c r="V40" s="410"/>
      <c r="W40" s="414"/>
      <c r="X40" s="414"/>
      <c r="Y40" s="164"/>
      <c r="Z40" s="107"/>
      <c r="AA40" s="433"/>
      <c r="AB40" s="425"/>
      <c r="AC40" s="183"/>
      <c r="AD40" s="416"/>
      <c r="AE40" s="108"/>
    </row>
    <row r="41" spans="1:31" s="19" customFormat="1" ht="12.75">
      <c r="A41" s="159" t="s">
        <v>114</v>
      </c>
      <c r="B41" s="160" t="s">
        <v>115</v>
      </c>
      <c r="C41" s="484" t="s">
        <v>1451</v>
      </c>
      <c r="D41" s="160" t="s">
        <v>116</v>
      </c>
      <c r="E41" s="156" t="s">
        <v>1305</v>
      </c>
      <c r="F41" s="483" t="s">
        <v>1468</v>
      </c>
      <c r="G41" s="176" t="s">
        <v>1336</v>
      </c>
      <c r="H41" s="412">
        <v>1213</v>
      </c>
      <c r="I41" s="442" t="s">
        <v>1439</v>
      </c>
      <c r="J41" s="647" t="s">
        <v>1059</v>
      </c>
      <c r="K41" s="411"/>
      <c r="L41" s="412" t="s">
        <v>32</v>
      </c>
      <c r="M41" s="162" t="s">
        <v>113</v>
      </c>
      <c r="N41" s="162">
        <v>1</v>
      </c>
      <c r="O41" s="106">
        <v>100</v>
      </c>
      <c r="P41" s="106">
        <v>45</v>
      </c>
      <c r="Q41" s="106">
        <v>200</v>
      </c>
      <c r="R41" s="163">
        <f t="shared" si="1"/>
        <v>0.9</v>
      </c>
      <c r="S41" s="179"/>
      <c r="T41" s="413" t="s">
        <v>110</v>
      </c>
      <c r="U41" s="410"/>
      <c r="V41" s="410"/>
      <c r="W41" s="414"/>
      <c r="X41" s="414"/>
      <c r="Y41" s="164"/>
      <c r="Z41" s="107"/>
      <c r="AA41" s="433"/>
      <c r="AB41" s="425"/>
      <c r="AC41" s="183"/>
      <c r="AD41" s="416"/>
      <c r="AE41" s="108"/>
    </row>
    <row r="42" spans="1:31" s="19" customFormat="1" ht="12.75">
      <c r="A42" s="159" t="s">
        <v>114</v>
      </c>
      <c r="B42" s="160" t="s">
        <v>115</v>
      </c>
      <c r="C42" s="484" t="s">
        <v>1451</v>
      </c>
      <c r="D42" s="160" t="s">
        <v>116</v>
      </c>
      <c r="E42" s="156" t="s">
        <v>1305</v>
      </c>
      <c r="F42" s="483" t="s">
        <v>1468</v>
      </c>
      <c r="G42" s="176" t="s">
        <v>1335</v>
      </c>
      <c r="H42" s="412">
        <v>1222</v>
      </c>
      <c r="I42" s="442" t="s">
        <v>1439</v>
      </c>
      <c r="J42" s="647" t="s">
        <v>1534</v>
      </c>
      <c r="K42" s="411"/>
      <c r="L42" s="412" t="s">
        <v>32</v>
      </c>
      <c r="M42" s="162" t="s">
        <v>113</v>
      </c>
      <c r="N42" s="162">
        <v>1</v>
      </c>
      <c r="O42" s="106">
        <v>120</v>
      </c>
      <c r="P42" s="106">
        <v>45</v>
      </c>
      <c r="Q42" s="106">
        <v>200</v>
      </c>
      <c r="R42" s="163">
        <f t="shared" si="1"/>
        <v>1.08</v>
      </c>
      <c r="S42" s="179"/>
      <c r="T42" s="413" t="s">
        <v>110</v>
      </c>
      <c r="U42" s="410"/>
      <c r="V42" s="410"/>
      <c r="W42" s="414"/>
      <c r="X42" s="414"/>
      <c r="Y42" s="164"/>
      <c r="Z42" s="107"/>
      <c r="AA42" s="433"/>
      <c r="AB42" s="425"/>
      <c r="AC42" s="183"/>
      <c r="AD42" s="416"/>
      <c r="AE42" s="108"/>
    </row>
    <row r="43" spans="1:31" s="19" customFormat="1" ht="12.75">
      <c r="A43" s="159" t="s">
        <v>114</v>
      </c>
      <c r="B43" s="160" t="s">
        <v>115</v>
      </c>
      <c r="C43" s="484" t="s">
        <v>1451</v>
      </c>
      <c r="D43" s="160" t="s">
        <v>116</v>
      </c>
      <c r="E43" s="156" t="s">
        <v>1305</v>
      </c>
      <c r="F43" s="483" t="s">
        <v>1468</v>
      </c>
      <c r="G43" s="176" t="s">
        <v>1334</v>
      </c>
      <c r="H43" s="412">
        <v>1213</v>
      </c>
      <c r="I43" s="442" t="s">
        <v>1439</v>
      </c>
      <c r="J43" s="647" t="s">
        <v>1059</v>
      </c>
      <c r="K43" s="411"/>
      <c r="L43" s="412" t="s">
        <v>32</v>
      </c>
      <c r="M43" s="162" t="s">
        <v>107</v>
      </c>
      <c r="N43" s="162">
        <v>1</v>
      </c>
      <c r="O43" s="106"/>
      <c r="P43" s="106"/>
      <c r="Q43" s="106"/>
      <c r="R43" s="163">
        <v>0.15</v>
      </c>
      <c r="S43" s="179"/>
      <c r="T43" s="413" t="s">
        <v>110</v>
      </c>
      <c r="U43" s="410"/>
      <c r="V43" s="410"/>
      <c r="W43" s="414"/>
      <c r="X43" s="414"/>
      <c r="Y43" s="164"/>
      <c r="Z43" s="107"/>
      <c r="AA43" s="433"/>
      <c r="AB43" s="425"/>
      <c r="AC43" s="183"/>
      <c r="AD43" s="416"/>
      <c r="AE43" s="108"/>
    </row>
    <row r="44" spans="1:31" s="19" customFormat="1" ht="12.75">
      <c r="A44" s="159" t="s">
        <v>114</v>
      </c>
      <c r="B44" s="160" t="s">
        <v>115</v>
      </c>
      <c r="C44" s="484" t="s">
        <v>1451</v>
      </c>
      <c r="D44" s="160" t="s">
        <v>116</v>
      </c>
      <c r="E44" s="156" t="s">
        <v>1305</v>
      </c>
      <c r="F44" s="483" t="s">
        <v>1468</v>
      </c>
      <c r="G44" s="176" t="s">
        <v>1333</v>
      </c>
      <c r="H44" s="412">
        <v>1213</v>
      </c>
      <c r="I44" s="442" t="s">
        <v>1439</v>
      </c>
      <c r="J44" s="647" t="s">
        <v>1059</v>
      </c>
      <c r="K44" s="411"/>
      <c r="L44" s="412" t="s">
        <v>32</v>
      </c>
      <c r="M44" s="162" t="s">
        <v>107</v>
      </c>
      <c r="N44" s="162">
        <v>1</v>
      </c>
      <c r="O44" s="106"/>
      <c r="P44" s="106"/>
      <c r="Q44" s="106"/>
      <c r="R44" s="163">
        <v>0.15</v>
      </c>
      <c r="S44" s="179"/>
      <c r="T44" s="413" t="s">
        <v>110</v>
      </c>
      <c r="U44" s="410"/>
      <c r="V44" s="410"/>
      <c r="W44" s="414"/>
      <c r="X44" s="414"/>
      <c r="Y44" s="164"/>
      <c r="Z44" s="107"/>
      <c r="AA44" s="433"/>
      <c r="AB44" s="425"/>
      <c r="AC44" s="183"/>
      <c r="AD44" s="416"/>
      <c r="AE44" s="108"/>
    </row>
    <row r="45" spans="1:31" s="19" customFormat="1" ht="12.75">
      <c r="A45" s="159" t="s">
        <v>114</v>
      </c>
      <c r="B45" s="160" t="s">
        <v>115</v>
      </c>
      <c r="C45" s="484" t="s">
        <v>1451</v>
      </c>
      <c r="D45" s="160" t="s">
        <v>116</v>
      </c>
      <c r="E45" s="156" t="s">
        <v>1305</v>
      </c>
      <c r="F45" s="483" t="s">
        <v>1468</v>
      </c>
      <c r="G45" s="176" t="s">
        <v>1332</v>
      </c>
      <c r="H45" s="412">
        <v>1213</v>
      </c>
      <c r="I45" s="442" t="s">
        <v>1439</v>
      </c>
      <c r="J45" s="647" t="s">
        <v>1059</v>
      </c>
      <c r="K45" s="411"/>
      <c r="L45" s="412" t="s">
        <v>32</v>
      </c>
      <c r="M45" s="162" t="s">
        <v>107</v>
      </c>
      <c r="N45" s="162">
        <v>1</v>
      </c>
      <c r="O45" s="106"/>
      <c r="P45" s="106"/>
      <c r="Q45" s="106"/>
      <c r="R45" s="163">
        <v>0.15</v>
      </c>
      <c r="S45" s="179"/>
      <c r="T45" s="413" t="s">
        <v>110</v>
      </c>
      <c r="U45" s="410"/>
      <c r="V45" s="410"/>
      <c r="W45" s="414"/>
      <c r="X45" s="414"/>
      <c r="Y45" s="164"/>
      <c r="Z45" s="107"/>
      <c r="AA45" s="433"/>
      <c r="AB45" s="425"/>
      <c r="AC45" s="183"/>
      <c r="AD45" s="416"/>
      <c r="AE45" s="108"/>
    </row>
    <row r="46" spans="1:31" s="19" customFormat="1" ht="12.75">
      <c r="A46" s="159" t="s">
        <v>114</v>
      </c>
      <c r="B46" s="160" t="s">
        <v>115</v>
      </c>
      <c r="C46" s="484" t="s">
        <v>1451</v>
      </c>
      <c r="D46" s="160" t="s">
        <v>116</v>
      </c>
      <c r="E46" s="156" t="s">
        <v>1305</v>
      </c>
      <c r="F46" s="643" t="s">
        <v>1468</v>
      </c>
      <c r="G46" s="176" t="s">
        <v>1331</v>
      </c>
      <c r="H46" s="412">
        <v>1213</v>
      </c>
      <c r="I46" s="442" t="s">
        <v>1439</v>
      </c>
      <c r="J46" s="647" t="s">
        <v>1059</v>
      </c>
      <c r="K46" s="411"/>
      <c r="L46" s="412" t="s">
        <v>32</v>
      </c>
      <c r="M46" s="162" t="s">
        <v>107</v>
      </c>
      <c r="N46" s="162">
        <v>1</v>
      </c>
      <c r="O46" s="106"/>
      <c r="P46" s="106"/>
      <c r="Q46" s="106"/>
      <c r="R46" s="163">
        <v>0.15</v>
      </c>
      <c r="S46" s="179"/>
      <c r="T46" s="413" t="s">
        <v>110</v>
      </c>
      <c r="U46" s="410"/>
      <c r="V46" s="410"/>
      <c r="W46" s="414"/>
      <c r="X46" s="414"/>
      <c r="Y46" s="164"/>
      <c r="Z46" s="107"/>
      <c r="AA46" s="433"/>
      <c r="AB46" s="425"/>
      <c r="AC46" s="183"/>
      <c r="AD46" s="416"/>
      <c r="AE46" s="108"/>
    </row>
    <row r="47" spans="1:31" s="19" customFormat="1" ht="12.75">
      <c r="A47" s="159" t="s">
        <v>114</v>
      </c>
      <c r="B47" s="160" t="s">
        <v>115</v>
      </c>
      <c r="C47" s="484" t="s">
        <v>1451</v>
      </c>
      <c r="D47" s="160" t="s">
        <v>116</v>
      </c>
      <c r="E47" s="156" t="s">
        <v>1305</v>
      </c>
      <c r="F47" s="643" t="s">
        <v>1468</v>
      </c>
      <c r="G47" s="176" t="s">
        <v>1330</v>
      </c>
      <c r="H47" s="412">
        <v>1213</v>
      </c>
      <c r="I47" s="442" t="s">
        <v>1439</v>
      </c>
      <c r="J47" s="647" t="s">
        <v>1059</v>
      </c>
      <c r="K47" s="411"/>
      <c r="L47" s="412" t="s">
        <v>32</v>
      </c>
      <c r="M47" s="162" t="s">
        <v>107</v>
      </c>
      <c r="N47" s="162">
        <v>1</v>
      </c>
      <c r="O47" s="106"/>
      <c r="P47" s="106"/>
      <c r="Q47" s="106"/>
      <c r="R47" s="163">
        <v>0.15</v>
      </c>
      <c r="S47" s="179"/>
      <c r="T47" s="413" t="s">
        <v>110</v>
      </c>
      <c r="U47" s="410"/>
      <c r="V47" s="410"/>
      <c r="W47" s="414"/>
      <c r="X47" s="414"/>
      <c r="Y47" s="164"/>
      <c r="Z47" s="107"/>
      <c r="AA47" s="433"/>
      <c r="AB47" s="425"/>
      <c r="AC47" s="183"/>
      <c r="AD47" s="416"/>
      <c r="AE47" s="108"/>
    </row>
    <row r="48" spans="1:31" s="19" customFormat="1" ht="12.75">
      <c r="A48" s="159" t="s">
        <v>114</v>
      </c>
      <c r="B48" s="160" t="s">
        <v>115</v>
      </c>
      <c r="C48" s="484" t="s">
        <v>1451</v>
      </c>
      <c r="D48" s="160" t="s">
        <v>116</v>
      </c>
      <c r="E48" s="156" t="s">
        <v>1305</v>
      </c>
      <c r="F48" s="643" t="s">
        <v>1468</v>
      </c>
      <c r="G48" s="176" t="s">
        <v>1329</v>
      </c>
      <c r="H48" s="412">
        <v>1222</v>
      </c>
      <c r="I48" s="442" t="s">
        <v>1215</v>
      </c>
      <c r="J48" s="647" t="s">
        <v>1464</v>
      </c>
      <c r="K48" s="411"/>
      <c r="L48" s="412" t="s">
        <v>48</v>
      </c>
      <c r="M48" s="106" t="s">
        <v>1328</v>
      </c>
      <c r="N48" s="162">
        <v>1</v>
      </c>
      <c r="O48" s="106">
        <v>210</v>
      </c>
      <c r="P48" s="106">
        <v>75</v>
      </c>
      <c r="Q48" s="106">
        <v>220</v>
      </c>
      <c r="R48" s="163">
        <f>(O48*P48*Q48)/1000000</f>
        <v>3.465</v>
      </c>
      <c r="S48" s="179"/>
      <c r="T48" s="413" t="s">
        <v>110</v>
      </c>
      <c r="U48" s="410"/>
      <c r="V48" s="410"/>
      <c r="W48" s="414"/>
      <c r="X48" s="414"/>
      <c r="Y48" s="164"/>
      <c r="Z48" s="107"/>
      <c r="AA48" s="433"/>
      <c r="AB48" s="425"/>
      <c r="AC48" s="183"/>
      <c r="AD48" s="416"/>
      <c r="AE48" s="108"/>
    </row>
    <row r="49" spans="1:31" s="19" customFormat="1" ht="12.75">
      <c r="A49" s="159" t="s">
        <v>114</v>
      </c>
      <c r="B49" s="160" t="s">
        <v>115</v>
      </c>
      <c r="C49" s="484" t="s">
        <v>1451</v>
      </c>
      <c r="D49" s="160" t="s">
        <v>116</v>
      </c>
      <c r="E49" s="156" t="s">
        <v>1305</v>
      </c>
      <c r="F49" s="643" t="s">
        <v>1468</v>
      </c>
      <c r="G49" s="176" t="s">
        <v>1325</v>
      </c>
      <c r="H49" s="412">
        <v>1213</v>
      </c>
      <c r="I49" s="442" t="s">
        <v>1439</v>
      </c>
      <c r="J49" s="647" t="s">
        <v>1059</v>
      </c>
      <c r="K49" s="411"/>
      <c r="L49" s="412" t="s">
        <v>48</v>
      </c>
      <c r="M49" s="106" t="s">
        <v>780</v>
      </c>
      <c r="N49" s="162">
        <v>1</v>
      </c>
      <c r="O49" s="106"/>
      <c r="P49" s="106"/>
      <c r="Q49" s="106"/>
      <c r="R49" s="163">
        <v>0.2</v>
      </c>
      <c r="S49" s="179"/>
      <c r="T49" s="413" t="s">
        <v>110</v>
      </c>
      <c r="U49" s="410"/>
      <c r="V49" s="410"/>
      <c r="W49" s="414"/>
      <c r="X49" s="414"/>
      <c r="Y49" s="164"/>
      <c r="Z49" s="107"/>
      <c r="AA49" s="433"/>
      <c r="AB49" s="425"/>
      <c r="AC49" s="183"/>
      <c r="AD49" s="416"/>
      <c r="AE49" s="108"/>
    </row>
    <row r="50" spans="1:31" s="19" customFormat="1" ht="12.75">
      <c r="A50" s="159" t="s">
        <v>114</v>
      </c>
      <c r="B50" s="160" t="s">
        <v>115</v>
      </c>
      <c r="C50" s="484" t="s">
        <v>1451</v>
      </c>
      <c r="D50" s="160" t="s">
        <v>116</v>
      </c>
      <c r="E50" s="156" t="s">
        <v>1305</v>
      </c>
      <c r="F50" s="643" t="s">
        <v>1468</v>
      </c>
      <c r="G50" s="176" t="s">
        <v>1324</v>
      </c>
      <c r="H50" s="412">
        <v>1213</v>
      </c>
      <c r="I50" s="442" t="s">
        <v>1439</v>
      </c>
      <c r="J50" s="647" t="s">
        <v>1059</v>
      </c>
      <c r="K50" s="411"/>
      <c r="L50" s="412" t="s">
        <v>33</v>
      </c>
      <c r="M50" s="106" t="s">
        <v>109</v>
      </c>
      <c r="N50" s="162">
        <v>1</v>
      </c>
      <c r="O50" s="106"/>
      <c r="P50" s="106"/>
      <c r="Q50" s="106"/>
      <c r="R50" s="163">
        <v>0.2</v>
      </c>
      <c r="S50" s="210"/>
      <c r="T50" s="413" t="s">
        <v>110</v>
      </c>
      <c r="U50" s="410"/>
      <c r="V50" s="410"/>
      <c r="W50" s="414"/>
      <c r="X50" s="414"/>
      <c r="Y50" s="164"/>
      <c r="Z50" s="107"/>
      <c r="AA50" s="433"/>
      <c r="AB50" s="425"/>
      <c r="AC50" s="211"/>
      <c r="AD50" s="416"/>
      <c r="AE50" s="108"/>
    </row>
    <row r="51" spans="1:32" s="19" customFormat="1" ht="12.75">
      <c r="A51" s="159" t="s">
        <v>114</v>
      </c>
      <c r="B51" s="160" t="s">
        <v>115</v>
      </c>
      <c r="C51" s="484" t="s">
        <v>1451</v>
      </c>
      <c r="D51" s="160" t="s">
        <v>116</v>
      </c>
      <c r="E51" s="156" t="s">
        <v>1305</v>
      </c>
      <c r="F51" s="643" t="s">
        <v>1468</v>
      </c>
      <c r="G51" s="176" t="s">
        <v>1320</v>
      </c>
      <c r="H51" s="412">
        <v>1213</v>
      </c>
      <c r="I51" s="442" t="s">
        <v>1439</v>
      </c>
      <c r="J51" s="647" t="s">
        <v>1059</v>
      </c>
      <c r="K51" s="458"/>
      <c r="L51" s="412" t="s">
        <v>33</v>
      </c>
      <c r="M51" s="49" t="s">
        <v>166</v>
      </c>
      <c r="N51" s="162">
        <v>1</v>
      </c>
      <c r="O51" s="49"/>
      <c r="P51" s="49"/>
      <c r="Q51" s="49"/>
      <c r="R51" s="163">
        <v>0.15</v>
      </c>
      <c r="S51" s="179"/>
      <c r="T51" s="413" t="s">
        <v>110</v>
      </c>
      <c r="U51" s="436"/>
      <c r="V51" s="436"/>
      <c r="W51" s="435"/>
      <c r="X51" s="434"/>
      <c r="Y51" s="164"/>
      <c r="Z51" s="50"/>
      <c r="AA51" s="433"/>
      <c r="AB51" s="432"/>
      <c r="AC51" s="183"/>
      <c r="AD51" s="431"/>
      <c r="AE51" s="261"/>
      <c r="AF51" s="253"/>
    </row>
    <row r="52" spans="1:32" s="19" customFormat="1" ht="12.75">
      <c r="A52" s="159" t="s">
        <v>114</v>
      </c>
      <c r="B52" s="160" t="s">
        <v>115</v>
      </c>
      <c r="C52" s="484" t="s">
        <v>1451</v>
      </c>
      <c r="D52" s="160" t="s">
        <v>116</v>
      </c>
      <c r="E52" s="156" t="s">
        <v>1305</v>
      </c>
      <c r="F52" s="643" t="s">
        <v>1468</v>
      </c>
      <c r="G52" s="176" t="s">
        <v>1319</v>
      </c>
      <c r="H52" s="412">
        <v>1213</v>
      </c>
      <c r="I52" s="442" t="s">
        <v>1439</v>
      </c>
      <c r="J52" s="647" t="s">
        <v>1059</v>
      </c>
      <c r="K52" s="458"/>
      <c r="L52" s="412" t="s">
        <v>33</v>
      </c>
      <c r="M52" s="49" t="s">
        <v>166</v>
      </c>
      <c r="N52" s="162">
        <v>1</v>
      </c>
      <c r="O52" s="49"/>
      <c r="P52" s="49"/>
      <c r="Q52" s="49"/>
      <c r="R52" s="163">
        <v>0.15</v>
      </c>
      <c r="S52" s="179"/>
      <c r="T52" s="413" t="s">
        <v>110</v>
      </c>
      <c r="U52" s="436"/>
      <c r="V52" s="436"/>
      <c r="W52" s="435"/>
      <c r="X52" s="434"/>
      <c r="Y52" s="164"/>
      <c r="Z52" s="50"/>
      <c r="AA52" s="433"/>
      <c r="AB52" s="432"/>
      <c r="AC52" s="183"/>
      <c r="AD52" s="431"/>
      <c r="AE52" s="261"/>
      <c r="AF52" s="253"/>
    </row>
    <row r="53" spans="1:32" s="19" customFormat="1" ht="12.75">
      <c r="A53" s="159" t="s">
        <v>114</v>
      </c>
      <c r="B53" s="160" t="s">
        <v>115</v>
      </c>
      <c r="C53" s="484" t="s">
        <v>1451</v>
      </c>
      <c r="D53" s="160" t="s">
        <v>116</v>
      </c>
      <c r="E53" s="156" t="s">
        <v>1305</v>
      </c>
      <c r="F53" s="643" t="s">
        <v>1468</v>
      </c>
      <c r="G53" s="176" t="s">
        <v>1318</v>
      </c>
      <c r="H53" s="412">
        <v>1213</v>
      </c>
      <c r="I53" s="442" t="s">
        <v>1439</v>
      </c>
      <c r="J53" s="647" t="s">
        <v>1059</v>
      </c>
      <c r="K53" s="458"/>
      <c r="L53" s="412" t="s">
        <v>33</v>
      </c>
      <c r="M53" s="49" t="s">
        <v>166</v>
      </c>
      <c r="N53" s="162">
        <v>1</v>
      </c>
      <c r="O53" s="49"/>
      <c r="P53" s="49"/>
      <c r="Q53" s="49"/>
      <c r="R53" s="163">
        <v>0.15</v>
      </c>
      <c r="S53" s="179"/>
      <c r="T53" s="413" t="s">
        <v>110</v>
      </c>
      <c r="U53" s="436"/>
      <c r="V53" s="436"/>
      <c r="W53" s="435"/>
      <c r="X53" s="434"/>
      <c r="Y53" s="164"/>
      <c r="Z53" s="50"/>
      <c r="AA53" s="433"/>
      <c r="AB53" s="432"/>
      <c r="AC53" s="183"/>
      <c r="AD53" s="431"/>
      <c r="AE53" s="261"/>
      <c r="AF53" s="253"/>
    </row>
    <row r="54" spans="1:32" s="19" customFormat="1" ht="12.75">
      <c r="A54" s="159" t="s">
        <v>114</v>
      </c>
      <c r="B54" s="160" t="s">
        <v>115</v>
      </c>
      <c r="C54" s="484" t="s">
        <v>1451</v>
      </c>
      <c r="D54" s="160" t="s">
        <v>116</v>
      </c>
      <c r="E54" s="156" t="s">
        <v>1305</v>
      </c>
      <c r="F54" s="436" t="s">
        <v>1468</v>
      </c>
      <c r="G54" s="176" t="s">
        <v>1315</v>
      </c>
      <c r="H54" s="437">
        <v>1213</v>
      </c>
      <c r="I54" s="436" t="s">
        <v>1439</v>
      </c>
      <c r="J54" s="642" t="s">
        <v>1059</v>
      </c>
      <c r="K54" s="458"/>
      <c r="L54" s="412" t="s">
        <v>48</v>
      </c>
      <c r="M54" s="49" t="s">
        <v>746</v>
      </c>
      <c r="N54" s="162">
        <v>1</v>
      </c>
      <c r="O54" s="49"/>
      <c r="P54" s="49"/>
      <c r="Q54" s="49"/>
      <c r="R54" s="163">
        <v>0.2</v>
      </c>
      <c r="S54" s="179"/>
      <c r="T54" s="413" t="s">
        <v>110</v>
      </c>
      <c r="U54" s="436"/>
      <c r="V54" s="436"/>
      <c r="W54" s="435"/>
      <c r="X54" s="434"/>
      <c r="Y54" s="164"/>
      <c r="Z54" s="50"/>
      <c r="AA54" s="433"/>
      <c r="AB54" s="432"/>
      <c r="AC54" s="183"/>
      <c r="AD54" s="431"/>
      <c r="AE54" s="261"/>
      <c r="AF54" s="253"/>
    </row>
    <row r="55" spans="1:32" s="19" customFormat="1" ht="12.75">
      <c r="A55" s="159" t="s">
        <v>114</v>
      </c>
      <c r="B55" s="160" t="s">
        <v>115</v>
      </c>
      <c r="C55" s="484" t="s">
        <v>1451</v>
      </c>
      <c r="D55" s="160" t="s">
        <v>116</v>
      </c>
      <c r="E55" s="156" t="s">
        <v>1305</v>
      </c>
      <c r="F55" s="436" t="s">
        <v>1468</v>
      </c>
      <c r="G55" s="176"/>
      <c r="H55" s="437">
        <v>1213</v>
      </c>
      <c r="I55" s="436" t="s">
        <v>1439</v>
      </c>
      <c r="J55" s="642" t="s">
        <v>1059</v>
      </c>
      <c r="K55" s="458"/>
      <c r="L55" s="412" t="s">
        <v>49</v>
      </c>
      <c r="M55" s="49" t="s">
        <v>132</v>
      </c>
      <c r="N55" s="162">
        <v>1</v>
      </c>
      <c r="O55" s="49"/>
      <c r="P55" s="49"/>
      <c r="Q55" s="49"/>
      <c r="R55" s="163">
        <v>2</v>
      </c>
      <c r="S55" s="179"/>
      <c r="T55" s="413" t="s">
        <v>110</v>
      </c>
      <c r="U55" s="436"/>
      <c r="V55" s="436"/>
      <c r="W55" s="435"/>
      <c r="X55" s="434"/>
      <c r="Y55" s="164"/>
      <c r="Z55" s="50"/>
      <c r="AA55" s="433"/>
      <c r="AB55" s="432"/>
      <c r="AC55" s="183"/>
      <c r="AD55" s="431"/>
      <c r="AE55" s="261"/>
      <c r="AF55" s="253"/>
    </row>
    <row r="56" spans="1:32" s="19" customFormat="1" ht="12.75">
      <c r="A56" s="159" t="s">
        <v>114</v>
      </c>
      <c r="B56" s="160" t="s">
        <v>115</v>
      </c>
      <c r="C56" s="484" t="s">
        <v>1451</v>
      </c>
      <c r="D56" s="160" t="s">
        <v>116</v>
      </c>
      <c r="E56" s="156" t="s">
        <v>1305</v>
      </c>
      <c r="F56" s="436" t="s">
        <v>1468</v>
      </c>
      <c r="G56" s="176" t="s">
        <v>1314</v>
      </c>
      <c r="H56" s="437">
        <v>1213</v>
      </c>
      <c r="I56" s="436" t="s">
        <v>1439</v>
      </c>
      <c r="J56" s="642" t="s">
        <v>1059</v>
      </c>
      <c r="K56" s="458"/>
      <c r="L56" s="412" t="s">
        <v>33</v>
      </c>
      <c r="M56" s="49" t="s">
        <v>109</v>
      </c>
      <c r="N56" s="162">
        <v>1</v>
      </c>
      <c r="O56" s="49"/>
      <c r="P56" s="49"/>
      <c r="Q56" s="49"/>
      <c r="R56" s="163">
        <v>0.2</v>
      </c>
      <c r="S56" s="179"/>
      <c r="T56" s="413" t="s">
        <v>110</v>
      </c>
      <c r="U56" s="436"/>
      <c r="V56" s="436"/>
      <c r="W56" s="435"/>
      <c r="X56" s="434"/>
      <c r="Y56" s="164"/>
      <c r="Z56" s="50"/>
      <c r="AA56" s="433"/>
      <c r="AB56" s="432"/>
      <c r="AC56" s="183"/>
      <c r="AD56" s="431"/>
      <c r="AE56" s="261"/>
      <c r="AF56" s="253"/>
    </row>
    <row r="57" spans="1:32" s="19" customFormat="1" ht="12.75">
      <c r="A57" s="159" t="s">
        <v>114</v>
      </c>
      <c r="B57" s="160" t="s">
        <v>115</v>
      </c>
      <c r="C57" s="484" t="s">
        <v>1451</v>
      </c>
      <c r="D57" s="160" t="s">
        <v>116</v>
      </c>
      <c r="E57" s="156" t="s">
        <v>1305</v>
      </c>
      <c r="F57" s="436" t="s">
        <v>1468</v>
      </c>
      <c r="G57" s="176" t="s">
        <v>1313</v>
      </c>
      <c r="H57" s="437">
        <v>1213</v>
      </c>
      <c r="I57" s="436" t="s">
        <v>1439</v>
      </c>
      <c r="J57" s="642" t="s">
        <v>1059</v>
      </c>
      <c r="K57" s="458"/>
      <c r="L57" s="412" t="s">
        <v>33</v>
      </c>
      <c r="M57" s="49" t="s">
        <v>109</v>
      </c>
      <c r="N57" s="162">
        <v>1</v>
      </c>
      <c r="O57" s="49"/>
      <c r="P57" s="49"/>
      <c r="Q57" s="49"/>
      <c r="R57" s="163">
        <v>0.2</v>
      </c>
      <c r="S57" s="179"/>
      <c r="T57" s="413" t="s">
        <v>110</v>
      </c>
      <c r="U57" s="436"/>
      <c r="V57" s="436"/>
      <c r="W57" s="435"/>
      <c r="X57" s="434"/>
      <c r="Y57" s="164"/>
      <c r="Z57" s="50"/>
      <c r="AA57" s="433"/>
      <c r="AB57" s="432"/>
      <c r="AC57" s="183"/>
      <c r="AD57" s="431"/>
      <c r="AE57" s="261"/>
      <c r="AF57" s="253"/>
    </row>
    <row r="58" spans="1:32" s="19" customFormat="1" ht="12.75">
      <c r="A58" s="159" t="s">
        <v>114</v>
      </c>
      <c r="B58" s="160" t="s">
        <v>115</v>
      </c>
      <c r="C58" s="484" t="s">
        <v>1451</v>
      </c>
      <c r="D58" s="160" t="s">
        <v>116</v>
      </c>
      <c r="E58" s="156" t="s">
        <v>1305</v>
      </c>
      <c r="F58" s="436" t="s">
        <v>1468</v>
      </c>
      <c r="G58" s="176" t="s">
        <v>1312</v>
      </c>
      <c r="H58" s="437">
        <v>1213</v>
      </c>
      <c r="I58" s="436" t="s">
        <v>1439</v>
      </c>
      <c r="J58" s="642" t="s">
        <v>1059</v>
      </c>
      <c r="K58" s="458"/>
      <c r="L58" s="412" t="s">
        <v>32</v>
      </c>
      <c r="M58" s="49" t="s">
        <v>1303</v>
      </c>
      <c r="N58" s="162">
        <v>1</v>
      </c>
      <c r="O58" s="49">
        <v>26</v>
      </c>
      <c r="P58" s="49">
        <v>25</v>
      </c>
      <c r="Q58" s="49">
        <v>46</v>
      </c>
      <c r="R58" s="163">
        <f aca="true" t="shared" si="2" ref="R58:R65">(O58*P58*Q58)/1000000</f>
        <v>0.0299</v>
      </c>
      <c r="S58" s="179"/>
      <c r="T58" s="413" t="s">
        <v>110</v>
      </c>
      <c r="U58" s="436"/>
      <c r="V58" s="436"/>
      <c r="W58" s="435"/>
      <c r="X58" s="434"/>
      <c r="Y58" s="164"/>
      <c r="Z58" s="50"/>
      <c r="AA58" s="433"/>
      <c r="AB58" s="432"/>
      <c r="AC58" s="183"/>
      <c r="AD58" s="431"/>
      <c r="AE58" s="261"/>
      <c r="AF58" s="253"/>
    </row>
    <row r="59" spans="1:32" s="19" customFormat="1" ht="12.75">
      <c r="A59" s="159" t="s">
        <v>114</v>
      </c>
      <c r="B59" s="160" t="s">
        <v>115</v>
      </c>
      <c r="C59" s="484" t="s">
        <v>1451</v>
      </c>
      <c r="D59" s="160" t="s">
        <v>116</v>
      </c>
      <c r="E59" s="156" t="s">
        <v>1305</v>
      </c>
      <c r="F59" s="436" t="s">
        <v>1468</v>
      </c>
      <c r="G59" s="176" t="s">
        <v>1311</v>
      </c>
      <c r="H59" s="437">
        <v>1213</v>
      </c>
      <c r="I59" s="436" t="s">
        <v>1439</v>
      </c>
      <c r="J59" s="642" t="s">
        <v>1059</v>
      </c>
      <c r="K59" s="458"/>
      <c r="L59" s="412" t="s">
        <v>32</v>
      </c>
      <c r="M59" s="49" t="s">
        <v>1303</v>
      </c>
      <c r="N59" s="162">
        <v>1</v>
      </c>
      <c r="O59" s="49">
        <v>26</v>
      </c>
      <c r="P59" s="49">
        <v>25</v>
      </c>
      <c r="Q59" s="49">
        <v>46</v>
      </c>
      <c r="R59" s="163">
        <f t="shared" si="2"/>
        <v>0.0299</v>
      </c>
      <c r="S59" s="179"/>
      <c r="T59" s="413" t="s">
        <v>110</v>
      </c>
      <c r="U59" s="436"/>
      <c r="V59" s="436"/>
      <c r="W59" s="435"/>
      <c r="X59" s="434"/>
      <c r="Y59" s="164"/>
      <c r="Z59" s="50"/>
      <c r="AA59" s="433"/>
      <c r="AB59" s="432"/>
      <c r="AC59" s="183"/>
      <c r="AD59" s="431"/>
      <c r="AE59" s="261"/>
      <c r="AF59" s="253"/>
    </row>
    <row r="60" spans="1:32" s="19" customFormat="1" ht="12.75">
      <c r="A60" s="159" t="s">
        <v>114</v>
      </c>
      <c r="B60" s="160" t="s">
        <v>115</v>
      </c>
      <c r="C60" s="484" t="s">
        <v>1451</v>
      </c>
      <c r="D60" s="160" t="s">
        <v>116</v>
      </c>
      <c r="E60" s="156" t="s">
        <v>1305</v>
      </c>
      <c r="F60" s="436" t="s">
        <v>1468</v>
      </c>
      <c r="G60" s="176" t="s">
        <v>1310</v>
      </c>
      <c r="H60" s="437">
        <v>1213</v>
      </c>
      <c r="I60" s="436" t="s">
        <v>1439</v>
      </c>
      <c r="J60" s="642" t="s">
        <v>1059</v>
      </c>
      <c r="K60" s="458"/>
      <c r="L60" s="412" t="s">
        <v>32</v>
      </c>
      <c r="M60" s="49" t="s">
        <v>1303</v>
      </c>
      <c r="N60" s="162">
        <v>1</v>
      </c>
      <c r="O60" s="49">
        <v>26</v>
      </c>
      <c r="P60" s="49">
        <v>25</v>
      </c>
      <c r="Q60" s="49">
        <v>46</v>
      </c>
      <c r="R60" s="163">
        <f t="shared" si="2"/>
        <v>0.0299</v>
      </c>
      <c r="S60" s="179"/>
      <c r="T60" s="413" t="s">
        <v>110</v>
      </c>
      <c r="U60" s="436"/>
      <c r="V60" s="436"/>
      <c r="W60" s="435"/>
      <c r="X60" s="434"/>
      <c r="Y60" s="164"/>
      <c r="Z60" s="50"/>
      <c r="AA60" s="433"/>
      <c r="AB60" s="432"/>
      <c r="AC60" s="183"/>
      <c r="AD60" s="431"/>
      <c r="AE60" s="261"/>
      <c r="AF60" s="253"/>
    </row>
    <row r="61" spans="1:32" s="19" customFormat="1" ht="12.75">
      <c r="A61" s="159" t="s">
        <v>114</v>
      </c>
      <c r="B61" s="160" t="s">
        <v>115</v>
      </c>
      <c r="C61" s="484" t="s">
        <v>1451</v>
      </c>
      <c r="D61" s="160" t="s">
        <v>116</v>
      </c>
      <c r="E61" s="156" t="s">
        <v>1305</v>
      </c>
      <c r="F61" s="436" t="s">
        <v>1468</v>
      </c>
      <c r="G61" s="176" t="s">
        <v>1309</v>
      </c>
      <c r="H61" s="437">
        <v>1213</v>
      </c>
      <c r="I61" s="436" t="s">
        <v>1439</v>
      </c>
      <c r="J61" s="642" t="s">
        <v>1059</v>
      </c>
      <c r="K61" s="458"/>
      <c r="L61" s="412" t="s">
        <v>32</v>
      </c>
      <c r="M61" s="49" t="s">
        <v>1303</v>
      </c>
      <c r="N61" s="162">
        <v>1</v>
      </c>
      <c r="O61" s="49">
        <v>26</v>
      </c>
      <c r="P61" s="49">
        <v>25</v>
      </c>
      <c r="Q61" s="49">
        <v>46</v>
      </c>
      <c r="R61" s="163">
        <f t="shared" si="2"/>
        <v>0.0299</v>
      </c>
      <c r="S61" s="179"/>
      <c r="T61" s="413" t="s">
        <v>110</v>
      </c>
      <c r="U61" s="436"/>
      <c r="V61" s="436"/>
      <c r="W61" s="435"/>
      <c r="X61" s="434"/>
      <c r="Y61" s="164"/>
      <c r="Z61" s="50"/>
      <c r="AA61" s="433"/>
      <c r="AB61" s="432"/>
      <c r="AC61" s="183"/>
      <c r="AD61" s="431"/>
      <c r="AE61" s="261"/>
      <c r="AF61" s="253"/>
    </row>
    <row r="62" spans="1:32" s="19" customFormat="1" ht="12.75">
      <c r="A62" s="159" t="s">
        <v>114</v>
      </c>
      <c r="B62" s="160" t="s">
        <v>115</v>
      </c>
      <c r="C62" s="484" t="s">
        <v>1451</v>
      </c>
      <c r="D62" s="160" t="s">
        <v>116</v>
      </c>
      <c r="E62" s="156" t="s">
        <v>1305</v>
      </c>
      <c r="F62" s="436" t="s">
        <v>1468</v>
      </c>
      <c r="G62" s="176" t="s">
        <v>1308</v>
      </c>
      <c r="H62" s="437">
        <v>1213</v>
      </c>
      <c r="I62" s="436" t="s">
        <v>1439</v>
      </c>
      <c r="J62" s="642" t="s">
        <v>1059</v>
      </c>
      <c r="K62" s="458"/>
      <c r="L62" s="412" t="s">
        <v>32</v>
      </c>
      <c r="M62" s="49" t="s">
        <v>1303</v>
      </c>
      <c r="N62" s="162">
        <v>1</v>
      </c>
      <c r="O62" s="49">
        <v>26</v>
      </c>
      <c r="P62" s="49">
        <v>25</v>
      </c>
      <c r="Q62" s="49">
        <v>46</v>
      </c>
      <c r="R62" s="163">
        <f t="shared" si="2"/>
        <v>0.0299</v>
      </c>
      <c r="S62" s="179"/>
      <c r="T62" s="413" t="s">
        <v>110</v>
      </c>
      <c r="U62" s="436"/>
      <c r="V62" s="436"/>
      <c r="W62" s="435"/>
      <c r="X62" s="434"/>
      <c r="Y62" s="164"/>
      <c r="Z62" s="50"/>
      <c r="AA62" s="433"/>
      <c r="AB62" s="432"/>
      <c r="AC62" s="183"/>
      <c r="AD62" s="431"/>
      <c r="AE62" s="261"/>
      <c r="AF62" s="253"/>
    </row>
    <row r="63" spans="1:32" s="19" customFormat="1" ht="12.75">
      <c r="A63" s="159" t="s">
        <v>114</v>
      </c>
      <c r="B63" s="160" t="s">
        <v>115</v>
      </c>
      <c r="C63" s="484" t="s">
        <v>1451</v>
      </c>
      <c r="D63" s="160" t="s">
        <v>116</v>
      </c>
      <c r="E63" s="156" t="s">
        <v>1305</v>
      </c>
      <c r="F63" s="436" t="s">
        <v>1468</v>
      </c>
      <c r="G63" s="176" t="s">
        <v>1307</v>
      </c>
      <c r="H63" s="437">
        <v>1213</v>
      </c>
      <c r="I63" s="436" t="s">
        <v>1439</v>
      </c>
      <c r="J63" s="642" t="s">
        <v>1059</v>
      </c>
      <c r="K63" s="458"/>
      <c r="L63" s="412" t="s">
        <v>32</v>
      </c>
      <c r="M63" s="49" t="s">
        <v>1303</v>
      </c>
      <c r="N63" s="162">
        <v>1</v>
      </c>
      <c r="O63" s="49">
        <v>26</v>
      </c>
      <c r="P63" s="49">
        <v>25</v>
      </c>
      <c r="Q63" s="49">
        <v>46</v>
      </c>
      <c r="R63" s="163">
        <f t="shared" si="2"/>
        <v>0.0299</v>
      </c>
      <c r="S63" s="179"/>
      <c r="T63" s="413" t="s">
        <v>110</v>
      </c>
      <c r="U63" s="436"/>
      <c r="V63" s="436"/>
      <c r="W63" s="435"/>
      <c r="X63" s="434"/>
      <c r="Y63" s="164"/>
      <c r="Z63" s="50"/>
      <c r="AA63" s="433"/>
      <c r="AB63" s="432"/>
      <c r="AC63" s="183"/>
      <c r="AD63" s="431"/>
      <c r="AE63" s="261"/>
      <c r="AF63" s="253"/>
    </row>
    <row r="64" spans="1:32" s="19" customFormat="1" ht="12.75">
      <c r="A64" s="159" t="s">
        <v>114</v>
      </c>
      <c r="B64" s="160" t="s">
        <v>115</v>
      </c>
      <c r="C64" s="484" t="s">
        <v>1451</v>
      </c>
      <c r="D64" s="160" t="s">
        <v>116</v>
      </c>
      <c r="E64" s="156" t="s">
        <v>1305</v>
      </c>
      <c r="F64" s="436" t="s">
        <v>1468</v>
      </c>
      <c r="G64" s="176" t="s">
        <v>1306</v>
      </c>
      <c r="H64" s="437">
        <v>1213</v>
      </c>
      <c r="I64" s="436" t="s">
        <v>1439</v>
      </c>
      <c r="J64" s="642" t="s">
        <v>1059</v>
      </c>
      <c r="K64" s="458"/>
      <c r="L64" s="412" t="s">
        <v>32</v>
      </c>
      <c r="M64" s="49" t="s">
        <v>139</v>
      </c>
      <c r="N64" s="162">
        <v>1</v>
      </c>
      <c r="O64" s="49">
        <v>45</v>
      </c>
      <c r="P64" s="49">
        <v>50</v>
      </c>
      <c r="Q64" s="49">
        <v>26</v>
      </c>
      <c r="R64" s="163">
        <f t="shared" si="2"/>
        <v>0.0585</v>
      </c>
      <c r="S64" s="179"/>
      <c r="T64" s="413" t="s">
        <v>110</v>
      </c>
      <c r="U64" s="436"/>
      <c r="V64" s="436"/>
      <c r="W64" s="435"/>
      <c r="X64" s="434"/>
      <c r="Y64" s="164"/>
      <c r="Z64" s="50"/>
      <c r="AA64" s="433"/>
      <c r="AB64" s="432"/>
      <c r="AC64" s="183"/>
      <c r="AD64" s="431"/>
      <c r="AE64" s="261"/>
      <c r="AF64" s="253"/>
    </row>
    <row r="65" spans="1:32" s="19" customFormat="1" ht="12.75">
      <c r="A65" s="159" t="s">
        <v>114</v>
      </c>
      <c r="B65" s="160" t="s">
        <v>115</v>
      </c>
      <c r="C65" s="484" t="s">
        <v>1451</v>
      </c>
      <c r="D65" s="160" t="s">
        <v>116</v>
      </c>
      <c r="E65" s="156" t="s">
        <v>1305</v>
      </c>
      <c r="F65" s="436" t="s">
        <v>1468</v>
      </c>
      <c r="G65" s="176" t="s">
        <v>1304</v>
      </c>
      <c r="H65" s="437">
        <v>1213</v>
      </c>
      <c r="I65" s="436" t="s">
        <v>1439</v>
      </c>
      <c r="J65" s="642" t="s">
        <v>1059</v>
      </c>
      <c r="K65" s="458"/>
      <c r="L65" s="412" t="s">
        <v>32</v>
      </c>
      <c r="M65" s="49" t="s">
        <v>1303</v>
      </c>
      <c r="N65" s="162">
        <v>1</v>
      </c>
      <c r="O65" s="49">
        <v>25</v>
      </c>
      <c r="P65" s="49">
        <v>25</v>
      </c>
      <c r="Q65" s="49">
        <v>45</v>
      </c>
      <c r="R65" s="163">
        <f t="shared" si="2"/>
        <v>0.028125</v>
      </c>
      <c r="S65" s="179"/>
      <c r="T65" s="413" t="s">
        <v>110</v>
      </c>
      <c r="U65" s="436"/>
      <c r="V65" s="436"/>
      <c r="W65" s="435"/>
      <c r="X65" s="434"/>
      <c r="Y65" s="164"/>
      <c r="Z65" s="50"/>
      <c r="AA65" s="433"/>
      <c r="AB65" s="432"/>
      <c r="AC65" s="183"/>
      <c r="AD65" s="431"/>
      <c r="AE65" s="261"/>
      <c r="AF65" s="253"/>
    </row>
    <row r="66" spans="1:31" s="19" customFormat="1" ht="12.75">
      <c r="A66" s="159" t="s">
        <v>114</v>
      </c>
      <c r="B66" s="160" t="s">
        <v>115</v>
      </c>
      <c r="C66" s="484" t="s">
        <v>1451</v>
      </c>
      <c r="D66" s="160" t="s">
        <v>116</v>
      </c>
      <c r="E66" s="676" t="s">
        <v>1305</v>
      </c>
      <c r="F66" s="677" t="s">
        <v>1468</v>
      </c>
      <c r="G66" s="678" t="s">
        <v>1610</v>
      </c>
      <c r="H66" s="679">
        <v>1222</v>
      </c>
      <c r="I66" s="680" t="s">
        <v>1439</v>
      </c>
      <c r="J66" s="681" t="s">
        <v>1059</v>
      </c>
      <c r="K66" s="411"/>
      <c r="L66" s="412" t="s">
        <v>49</v>
      </c>
      <c r="M66" s="106" t="s">
        <v>1611</v>
      </c>
      <c r="N66" s="162">
        <v>1</v>
      </c>
      <c r="O66" s="106">
        <v>120</v>
      </c>
      <c r="P66" s="106">
        <v>75</v>
      </c>
      <c r="Q66" s="106">
        <v>190</v>
      </c>
      <c r="R66" s="163">
        <f>(O66*P66*Q66)/1000000</f>
        <v>1.71</v>
      </c>
      <c r="S66" s="179"/>
      <c r="T66" s="413" t="s">
        <v>110</v>
      </c>
      <c r="U66" s="410"/>
      <c r="V66" s="410"/>
      <c r="W66" s="414"/>
      <c r="X66" s="414"/>
      <c r="Y66" s="164"/>
      <c r="Z66" s="107"/>
      <c r="AA66" s="433"/>
      <c r="AB66" s="425"/>
      <c r="AC66" s="183"/>
      <c r="AD66" s="416"/>
      <c r="AE66" s="108"/>
    </row>
    <row r="67" spans="1:31" s="19" customFormat="1" ht="12.75">
      <c r="A67" s="159" t="s">
        <v>114</v>
      </c>
      <c r="B67" s="160" t="s">
        <v>115</v>
      </c>
      <c r="C67" s="484" t="s">
        <v>1451</v>
      </c>
      <c r="D67" s="160" t="s">
        <v>116</v>
      </c>
      <c r="E67" s="676" t="s">
        <v>1305</v>
      </c>
      <c r="F67" s="677" t="s">
        <v>1468</v>
      </c>
      <c r="G67" s="678" t="s">
        <v>1609</v>
      </c>
      <c r="H67" s="679">
        <v>1222</v>
      </c>
      <c r="I67" s="680" t="s">
        <v>1215</v>
      </c>
      <c r="J67" s="681" t="s">
        <v>1464</v>
      </c>
      <c r="K67" s="411"/>
      <c r="L67" s="412" t="s">
        <v>49</v>
      </c>
      <c r="M67" s="106" t="s">
        <v>1612</v>
      </c>
      <c r="N67" s="162">
        <v>1</v>
      </c>
      <c r="O67" s="106">
        <v>96</v>
      </c>
      <c r="P67" s="106">
        <v>60</v>
      </c>
      <c r="Q67" s="106">
        <v>75</v>
      </c>
      <c r="R67" s="163">
        <f>(O67*P67*Q67)/1000000</f>
        <v>0.432</v>
      </c>
      <c r="S67" s="179"/>
      <c r="T67" s="413" t="s">
        <v>110</v>
      </c>
      <c r="U67" s="410"/>
      <c r="V67" s="410"/>
      <c r="W67" s="414"/>
      <c r="X67" s="414"/>
      <c r="Y67" s="164"/>
      <c r="Z67" s="107"/>
      <c r="AA67" s="433"/>
      <c r="AB67" s="425"/>
      <c r="AC67" s="183"/>
      <c r="AD67" s="416"/>
      <c r="AE67" s="108"/>
    </row>
    <row r="68" spans="1:32" s="19" customFormat="1" ht="12.75">
      <c r="A68" s="159" t="s">
        <v>114</v>
      </c>
      <c r="B68" s="160" t="s">
        <v>115</v>
      </c>
      <c r="C68" s="484" t="s">
        <v>1451</v>
      </c>
      <c r="D68" s="160" t="s">
        <v>116</v>
      </c>
      <c r="E68" s="676" t="s">
        <v>1305</v>
      </c>
      <c r="F68" s="677" t="s">
        <v>1468</v>
      </c>
      <c r="G68" s="678" t="s">
        <v>1614</v>
      </c>
      <c r="H68" s="679">
        <v>1222</v>
      </c>
      <c r="I68" s="680" t="s">
        <v>1439</v>
      </c>
      <c r="J68" s="681" t="s">
        <v>1059</v>
      </c>
      <c r="K68" s="236"/>
      <c r="L68" s="226" t="s">
        <v>49</v>
      </c>
      <c r="M68" s="49" t="s">
        <v>1189</v>
      </c>
      <c r="N68" s="162">
        <v>1</v>
      </c>
      <c r="O68" s="49">
        <v>50</v>
      </c>
      <c r="P68" s="49">
        <v>55</v>
      </c>
      <c r="Q68" s="49">
        <v>45</v>
      </c>
      <c r="R68" s="163">
        <v>0.2</v>
      </c>
      <c r="S68" s="179"/>
      <c r="T68" s="229" t="s">
        <v>110</v>
      </c>
      <c r="U68" s="235"/>
      <c r="V68" s="235"/>
      <c r="W68" s="237"/>
      <c r="X68" s="259"/>
      <c r="Y68" s="164"/>
      <c r="Z68" s="50"/>
      <c r="AA68" s="231"/>
      <c r="AB68" s="239"/>
      <c r="AC68" s="183"/>
      <c r="AD68" s="260"/>
      <c r="AE68" s="261"/>
      <c r="AF68" s="253"/>
    </row>
    <row r="69" spans="1:32" s="19" customFormat="1" ht="12.75">
      <c r="A69" s="159" t="s">
        <v>114</v>
      </c>
      <c r="B69" s="160" t="s">
        <v>115</v>
      </c>
      <c r="C69" s="484" t="s">
        <v>1451</v>
      </c>
      <c r="D69" s="160" t="s">
        <v>116</v>
      </c>
      <c r="E69" s="676" t="s">
        <v>1305</v>
      </c>
      <c r="F69" s="677" t="s">
        <v>1468</v>
      </c>
      <c r="G69" s="678" t="s">
        <v>1615</v>
      </c>
      <c r="H69" s="679">
        <v>1222</v>
      </c>
      <c r="I69" s="680" t="s">
        <v>1439</v>
      </c>
      <c r="J69" s="681" t="s">
        <v>1059</v>
      </c>
      <c r="K69" s="236"/>
      <c r="L69" s="226" t="s">
        <v>49</v>
      </c>
      <c r="M69" s="49" t="s">
        <v>1616</v>
      </c>
      <c r="N69" s="162">
        <v>1</v>
      </c>
      <c r="O69" s="49">
        <v>60</v>
      </c>
      <c r="P69" s="49">
        <v>50</v>
      </c>
      <c r="Q69" s="49">
        <v>80</v>
      </c>
      <c r="R69" s="163">
        <v>0.2</v>
      </c>
      <c r="S69" s="179"/>
      <c r="T69" s="229" t="s">
        <v>110</v>
      </c>
      <c r="U69" s="235"/>
      <c r="V69" s="235"/>
      <c r="W69" s="237"/>
      <c r="X69" s="259"/>
      <c r="Y69" s="164"/>
      <c r="Z69" s="50"/>
      <c r="AA69" s="231"/>
      <c r="AB69" s="239"/>
      <c r="AC69" s="183"/>
      <c r="AD69" s="260"/>
      <c r="AE69" s="261"/>
      <c r="AF69" s="253"/>
    </row>
    <row r="70" spans="1:31" s="19" customFormat="1" ht="12.75">
      <c r="A70" s="159" t="s">
        <v>114</v>
      </c>
      <c r="B70" s="160" t="s">
        <v>115</v>
      </c>
      <c r="C70" s="484" t="s">
        <v>1451</v>
      </c>
      <c r="D70" s="160" t="s">
        <v>116</v>
      </c>
      <c r="E70" s="676" t="s">
        <v>1305</v>
      </c>
      <c r="F70" s="677" t="s">
        <v>1468</v>
      </c>
      <c r="G70" s="678" t="s">
        <v>1617</v>
      </c>
      <c r="H70" s="679">
        <v>1222</v>
      </c>
      <c r="I70" s="680" t="s">
        <v>1439</v>
      </c>
      <c r="J70" s="681" t="s">
        <v>1059</v>
      </c>
      <c r="K70" s="411"/>
      <c r="L70" s="412" t="s">
        <v>49</v>
      </c>
      <c r="M70" s="106" t="s">
        <v>1612</v>
      </c>
      <c r="N70" s="162">
        <v>1</v>
      </c>
      <c r="O70" s="106">
        <v>80</v>
      </c>
      <c r="P70" s="106">
        <v>60</v>
      </c>
      <c r="Q70" s="106">
        <v>75</v>
      </c>
      <c r="R70" s="163">
        <f>(O70*P70*Q70)/1000000</f>
        <v>0.36</v>
      </c>
      <c r="S70" s="179"/>
      <c r="T70" s="413" t="s">
        <v>110</v>
      </c>
      <c r="U70" s="410"/>
      <c r="V70" s="410"/>
      <c r="W70" s="414"/>
      <c r="X70" s="414"/>
      <c r="Y70" s="164"/>
      <c r="Z70" s="107"/>
      <c r="AA70" s="433"/>
      <c r="AB70" s="425"/>
      <c r="AC70" s="183"/>
      <c r="AD70" s="416"/>
      <c r="AE70" s="108"/>
    </row>
    <row r="71" spans="1:32" ht="13.5" thickBot="1">
      <c r="A71" s="53"/>
      <c r="B71" s="54"/>
      <c r="C71" s="155"/>
      <c r="D71" s="54"/>
      <c r="E71" s="155"/>
      <c r="F71" s="255"/>
      <c r="G71" s="263"/>
      <c r="H71" s="421"/>
      <c r="I71" s="419"/>
      <c r="J71" s="419"/>
      <c r="K71" s="418"/>
      <c r="L71" s="423"/>
      <c r="M71" s="255"/>
      <c r="N71" s="255"/>
      <c r="O71" s="255"/>
      <c r="P71" s="255"/>
      <c r="Q71" s="255"/>
      <c r="R71" s="269"/>
      <c r="S71" s="180"/>
      <c r="T71" s="422" t="s">
        <v>110</v>
      </c>
      <c r="U71" s="419"/>
      <c r="V71" s="419"/>
      <c r="W71" s="419"/>
      <c r="X71" s="418"/>
      <c r="Y71" s="421"/>
      <c r="Z71" s="419"/>
      <c r="AA71" s="420"/>
      <c r="AB71" s="419"/>
      <c r="AC71" s="184"/>
      <c r="AD71" s="418"/>
      <c r="AE71" s="417"/>
      <c r="AF71" s="254"/>
    </row>
  </sheetData>
  <sheetProtection/>
  <protectedRanges>
    <protectedRange sqref="N4:Q8" name="Plage5"/>
    <protectedRange sqref="T29:AB67 T70:AB1011" name="Plage3"/>
    <protectedRange sqref="B1:B2" name="Plage1"/>
    <protectedRange sqref="R72 O29:Q36 M29:N39 O39:Q39 A73:R1011 M40:Q45 A29:L29 A30:B45 D30:L45 A54:Q65 C30:C48 K46:Q53 A46:G53 A71:Q72 K66:Q67 A66:G67 C68:F69 K70:Q70 A70:G70" name="Plage2"/>
    <protectedRange sqref="AD29:AE67 AD70:AE1011" name="Plage4"/>
    <protectedRange sqref="R29:R67 R70:R71" name="Plage2_1_1_7_3"/>
    <protectedRange sqref="O37:Q37" name="Plage2_2"/>
    <protectedRange sqref="O38:Q38" name="Plage2_3"/>
    <protectedRange sqref="H46:J53 H66:J70" name="Plage2_1"/>
    <protectedRange sqref="T68:AB69" name="Plage3_1"/>
    <protectedRange sqref="A68:B69 G68:G69 K68:Q69" name="Plage2_4"/>
    <protectedRange sqref="AD68:AE69" name="Plage4_1"/>
    <protectedRange sqref="R68:R69" name="Plage2_1_1_7_3_1"/>
  </protectedRanges>
  <mergeCells count="35">
    <mergeCell ref="A5:A6"/>
    <mergeCell ref="A7:A8"/>
    <mergeCell ref="A9:A10"/>
    <mergeCell ref="N10:O10"/>
    <mergeCell ref="A11:A12"/>
    <mergeCell ref="A13:A14"/>
    <mergeCell ref="A15:A16"/>
    <mergeCell ref="A25:G25"/>
    <mergeCell ref="H25:K25"/>
    <mergeCell ref="L25:R25"/>
    <mergeCell ref="T25:X25"/>
    <mergeCell ref="Y25:AB25"/>
    <mergeCell ref="AE25:AE27"/>
    <mergeCell ref="A26:A27"/>
    <mergeCell ref="B26:F26"/>
    <mergeCell ref="G26:G27"/>
    <mergeCell ref="H26:J26"/>
    <mergeCell ref="K26:K27"/>
    <mergeCell ref="L26:L27"/>
    <mergeCell ref="M26:M27"/>
    <mergeCell ref="N26:N27"/>
    <mergeCell ref="O26:Q26"/>
    <mergeCell ref="R26:R27"/>
    <mergeCell ref="S26:S27"/>
    <mergeCell ref="T26:T27"/>
    <mergeCell ref="U26:U27"/>
    <mergeCell ref="V26:V27"/>
    <mergeCell ref="W26:W27"/>
    <mergeCell ref="X26:X27"/>
    <mergeCell ref="Y26:Y27"/>
    <mergeCell ref="AD26:AD27"/>
    <mergeCell ref="Z26:Z27"/>
    <mergeCell ref="AA26:AA27"/>
    <mergeCell ref="AB26:AB27"/>
    <mergeCell ref="AC26:AC27"/>
  </mergeCells>
  <dataValidations count="6">
    <dataValidation type="list" allowBlank="1" showInputMessage="1" showErrorMessage="1" sqref="Q5 W29:X70 AD29:AD70 T29:T71">
      <formula1>"O,N"</formula1>
    </dataValidation>
    <dataValidation type="list" allowBlank="1" showInputMessage="1" showErrorMessage="1" sqref="Y29:Y71">
      <formula1>"DOCBUR,DOCBIBLIO"</formula1>
    </dataValidation>
    <dataValidation type="list" allowBlank="1" showErrorMessage="1" prompt="&#10;" sqref="L29:L71">
      <formula1>"INFO,MOB,VER,ROC,DIV,LAB,FRAG"</formula1>
    </dataValidation>
    <dataValidation type="list" allowBlank="1" showInputMessage="1" showErrorMessage="1" sqref="Q4">
      <formula1>"A-1,A-2,B-1,B-2,C-1,C-2,D-1,D-2,E-1,E-2,F-1,F-2"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AD28">
      <formula1>"O/N"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54"/>
  <sheetViews>
    <sheetView zoomScalePageLayoutView="0" workbookViewId="0" topLeftCell="B22">
      <selection activeCell="J40" sqref="J40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6.8515625" style="5" customWidth="1"/>
    <col min="5" max="5" width="6.7109375" style="5" customWidth="1"/>
    <col min="6" max="6" width="17.5742187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4.00390625" style="5" bestFit="1" customWidth="1"/>
    <col min="15" max="15" width="5.7109375" style="5" customWidth="1"/>
    <col min="16" max="16" width="6.7109375" style="5" customWidth="1"/>
    <col min="17" max="17" width="9.421875" style="5" bestFit="1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117</v>
      </c>
      <c r="B1" s="99"/>
      <c r="C1" s="102"/>
      <c r="D1" s="101"/>
      <c r="E1" s="101"/>
      <c r="F1" s="101"/>
      <c r="G1" s="101"/>
      <c r="H1" s="457"/>
      <c r="I1" s="457"/>
      <c r="J1" s="457"/>
      <c r="K1" s="457"/>
      <c r="L1" s="101"/>
      <c r="M1" s="101"/>
      <c r="N1" s="101"/>
      <c r="O1" s="101"/>
      <c r="P1" s="101"/>
      <c r="Q1" s="101"/>
      <c r="R1" s="102"/>
      <c r="S1" s="102"/>
      <c r="T1" s="457"/>
      <c r="U1" s="457"/>
      <c r="V1" s="457"/>
      <c r="W1" s="457"/>
      <c r="X1" s="103"/>
      <c r="Y1" s="103"/>
      <c r="Z1" s="103"/>
      <c r="AA1" s="103"/>
      <c r="AB1" s="103"/>
      <c r="AC1" s="103"/>
      <c r="AD1" s="103"/>
      <c r="AE1" s="457"/>
      <c r="AF1" s="2"/>
      <c r="AG1" s="2"/>
    </row>
    <row r="2" spans="1:33" ht="15.75">
      <c r="A2" s="16" t="s">
        <v>118</v>
      </c>
      <c r="B2" s="248"/>
      <c r="C2" s="17"/>
      <c r="D2" s="18"/>
      <c r="E2" s="18"/>
      <c r="F2" s="18"/>
      <c r="G2" s="18"/>
      <c r="H2" s="16"/>
      <c r="I2" s="455"/>
      <c r="J2" s="456"/>
      <c r="K2" s="17"/>
      <c r="L2" s="18"/>
      <c r="M2" s="18"/>
      <c r="N2" s="18"/>
      <c r="O2" s="18"/>
      <c r="P2" s="18"/>
      <c r="Q2" s="18"/>
      <c r="R2" s="17"/>
      <c r="S2" s="17"/>
      <c r="T2" s="455"/>
      <c r="U2" s="455"/>
      <c r="V2" s="455"/>
      <c r="W2" s="455"/>
      <c r="X2" s="198"/>
      <c r="Y2" s="198"/>
      <c r="Z2" s="198"/>
      <c r="AA2" s="198"/>
      <c r="AB2" s="198"/>
      <c r="AC2" s="198"/>
      <c r="AD2" s="198"/>
      <c r="AE2" s="455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13"/>
      <c r="J3" s="454"/>
      <c r="L3" s="113"/>
      <c r="M3" s="113"/>
      <c r="N3" s="113"/>
      <c r="O3" s="113"/>
      <c r="P3" s="113"/>
      <c r="Q3" s="113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3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13"/>
      <c r="AA4" s="13"/>
      <c r="AB4" s="13"/>
      <c r="AC4" s="13"/>
      <c r="AD4" s="13"/>
      <c r="AE4" s="13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13"/>
      <c r="I5" s="13"/>
      <c r="J5" s="454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13"/>
      <c r="AA5" s="13"/>
      <c r="AB5" s="13"/>
      <c r="AC5" s="13"/>
      <c r="AD5" s="13"/>
      <c r="AE5" s="13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13"/>
      <c r="I6" s="13"/>
      <c r="J6" s="454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13"/>
      <c r="AA6" s="13"/>
      <c r="AB6" s="13"/>
      <c r="AC6" s="13"/>
      <c r="AD6" s="13"/>
      <c r="AE6" s="13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13"/>
      <c r="I7" s="13"/>
      <c r="J7" s="454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13"/>
      <c r="AA7" s="13"/>
      <c r="AB7" s="13"/>
      <c r="AC7" s="13"/>
      <c r="AD7" s="13"/>
      <c r="AE7" s="13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13"/>
      <c r="I8" s="13"/>
      <c r="J8" s="454"/>
      <c r="K8" s="2"/>
      <c r="L8" s="148" t="s">
        <v>102</v>
      </c>
      <c r="M8" s="149"/>
      <c r="N8" s="149"/>
      <c r="O8" s="150"/>
      <c r="P8" s="151"/>
      <c r="Q8" s="197">
        <f>SUM($R$29:$R$989)+SUM($AB$29:$AB$989)</f>
        <v>8.43665</v>
      </c>
      <c r="R8"/>
      <c r="S8" s="192"/>
      <c r="T8" s="113"/>
      <c r="U8" s="114"/>
      <c r="V8" s="114"/>
      <c r="W8" s="115"/>
      <c r="X8" s="117"/>
      <c r="Y8" s="14"/>
      <c r="Z8" s="13"/>
      <c r="AA8" s="13"/>
      <c r="AB8" s="13"/>
      <c r="AC8" s="13"/>
      <c r="AD8" s="13"/>
      <c r="AE8" s="13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13"/>
      <c r="I9" s="13"/>
      <c r="J9" s="454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13"/>
      <c r="AA9" s="13"/>
      <c r="AB9" s="13"/>
      <c r="AC9" s="13"/>
      <c r="AD9" s="13"/>
      <c r="AE9" s="13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13"/>
      <c r="I10" s="13"/>
      <c r="J10" s="454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13"/>
      <c r="AA10" s="13"/>
      <c r="AB10" s="13"/>
      <c r="AC10" s="13"/>
      <c r="AD10" s="13"/>
      <c r="AE10" s="13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13"/>
      <c r="I11" s="13"/>
      <c r="J11" s="454"/>
      <c r="K11" s="2"/>
      <c r="L11" s="189" t="s">
        <v>82</v>
      </c>
      <c r="M11" s="190"/>
      <c r="N11" s="186"/>
      <c r="O11" s="191">
        <f>SUMIF($L$29:$L$989,"INFO",$R$29:$R$989)</f>
        <v>0.8499999999999999</v>
      </c>
      <c r="P11" s="181">
        <f>SUMIF($L$29:$L$989,"INFO",$S$29:$S$989)</f>
        <v>0</v>
      </c>
      <c r="Q11" s="182">
        <f aca="true" t="shared" si="0" ref="Q11:Q19">O11-P11</f>
        <v>0.8499999999999999</v>
      </c>
      <c r="R11" s="192"/>
      <c r="S11" s="192"/>
      <c r="T11" s="113"/>
      <c r="U11" s="114"/>
      <c r="V11" s="114"/>
      <c r="W11" s="115"/>
      <c r="X11" s="117"/>
      <c r="Y11" s="14"/>
      <c r="Z11" s="13"/>
      <c r="AA11" s="13"/>
      <c r="AB11" s="13"/>
      <c r="AC11" s="13"/>
      <c r="AD11" s="13"/>
      <c r="AE11" s="13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13"/>
      <c r="I12" s="13"/>
      <c r="J12" s="454"/>
      <c r="K12" s="2"/>
      <c r="L12" s="189" t="s">
        <v>83</v>
      </c>
      <c r="M12" s="190"/>
      <c r="N12" s="186"/>
      <c r="O12" s="181">
        <f>SUMIF($L$29:$L$989,"MOB",$R$29:$R$989)</f>
        <v>4.34875</v>
      </c>
      <c r="P12" s="181">
        <f>SUMIF($L$29:$L$989,"MOB",$S$29:$S$989)</f>
        <v>0</v>
      </c>
      <c r="Q12" s="182">
        <f t="shared" si="0"/>
        <v>4.34875</v>
      </c>
      <c r="R12" s="192"/>
      <c r="S12" s="192"/>
      <c r="T12" s="113"/>
      <c r="U12" s="114"/>
      <c r="V12" s="114"/>
      <c r="W12" s="115"/>
      <c r="X12" s="117"/>
      <c r="Y12" s="14"/>
      <c r="Z12" s="13"/>
      <c r="AA12" s="13"/>
      <c r="AB12" s="13"/>
      <c r="AC12" s="13"/>
      <c r="AD12" s="13"/>
      <c r="AE12" s="13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13"/>
      <c r="I13" s="13"/>
      <c r="J13" s="454"/>
      <c r="K13" s="2"/>
      <c r="L13" s="189" t="s">
        <v>84</v>
      </c>
      <c r="M13" s="190"/>
      <c r="N13" s="186"/>
      <c r="O13" s="181">
        <f>SUMIF($L$29:$L$989,"DIV",$R$29:$R$989)</f>
        <v>0</v>
      </c>
      <c r="P13" s="181">
        <f>SUMIF($L$29:$L$989,"DIV",$S$29:$S$989)</f>
        <v>0</v>
      </c>
      <c r="Q13" s="182">
        <f t="shared" si="0"/>
        <v>0</v>
      </c>
      <c r="R13" s="192"/>
      <c r="S13" s="192"/>
      <c r="T13" s="113"/>
      <c r="U13" s="114"/>
      <c r="V13" s="114"/>
      <c r="W13" s="115"/>
      <c r="X13" s="117"/>
      <c r="Y13" s="14"/>
      <c r="Z13" s="13"/>
      <c r="AA13" s="13"/>
      <c r="AB13" s="13"/>
      <c r="AC13" s="13"/>
      <c r="AD13" s="13"/>
      <c r="AE13" s="13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453"/>
      <c r="I14" s="10"/>
      <c r="J14" s="10"/>
      <c r="K14" s="10"/>
      <c r="L14" s="189" t="s">
        <v>85</v>
      </c>
      <c r="M14" s="190"/>
      <c r="N14" s="186"/>
      <c r="O14" s="181">
        <f>SUMIF($L$29:$L$989,"LAB",$R$32:$R$989)</f>
        <v>2.0526999999999997</v>
      </c>
      <c r="P14" s="181">
        <f>SUMIF($L$29:$L$989,"LAB",$S$29:$S$989)</f>
        <v>0</v>
      </c>
      <c r="Q14" s="182">
        <f t="shared" si="0"/>
        <v>2.0526999999999997</v>
      </c>
      <c r="R14" s="193"/>
      <c r="S14" s="193"/>
      <c r="T14" s="453"/>
      <c r="U14" s="453"/>
      <c r="V14" s="453"/>
      <c r="W14" s="453"/>
      <c r="X14" s="10"/>
      <c r="Y14" s="10"/>
      <c r="Z14" s="10"/>
      <c r="AA14" s="10"/>
      <c r="AB14" s="10"/>
      <c r="AC14" s="10"/>
      <c r="AD14" s="10"/>
      <c r="AE14" s="453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13"/>
      <c r="I15" s="13"/>
      <c r="J15" s="454"/>
      <c r="K15" s="2"/>
      <c r="L15" s="189" t="s">
        <v>86</v>
      </c>
      <c r="M15" s="190"/>
      <c r="N15" s="186"/>
      <c r="O15" s="181">
        <f>SUMIF($L$29:$L$989,"FRAG",$R$29:$R$989)</f>
        <v>0</v>
      </c>
      <c r="P15" s="181">
        <f>SUMIF($L$29:$L$989,"FRAG",$S$29:$S$989)</f>
        <v>0</v>
      </c>
      <c r="Q15" s="182">
        <f t="shared" si="0"/>
        <v>0</v>
      </c>
      <c r="R15" s="192"/>
      <c r="S15" s="192"/>
      <c r="T15" s="113"/>
      <c r="U15" s="114"/>
      <c r="V15" s="114"/>
      <c r="W15" s="115"/>
      <c r="X15" s="117"/>
      <c r="Y15" s="14"/>
      <c r="Z15" s="13"/>
      <c r="AA15" s="13"/>
      <c r="AB15" s="13"/>
      <c r="AC15" s="13"/>
      <c r="AD15" s="13"/>
      <c r="AE15" s="13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13"/>
      <c r="I16" s="13"/>
      <c r="J16" s="454"/>
      <c r="K16" s="2"/>
      <c r="L16" s="189" t="s">
        <v>87</v>
      </c>
      <c r="M16" s="190"/>
      <c r="N16" s="186"/>
      <c r="O16" s="181">
        <f>SUMIF($L$29:$L$989,"VER",$R$29:$R$989)</f>
        <v>0</v>
      </c>
      <c r="P16" s="181">
        <f>SUMIF($L$29:$L$989,"VER",$S$29:$S$989)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13"/>
      <c r="AA16" s="13"/>
      <c r="AB16" s="13"/>
      <c r="AC16" s="13"/>
      <c r="AD16" s="13"/>
      <c r="AE16" s="13"/>
    </row>
    <row r="17" spans="1:31" ht="16.5" thickBot="1">
      <c r="A17" s="112"/>
      <c r="B17" s="112"/>
      <c r="C17" s="2"/>
      <c r="D17" s="113"/>
      <c r="E17" s="113"/>
      <c r="F17" s="113"/>
      <c r="G17" s="113"/>
      <c r="H17" s="13"/>
      <c r="I17" s="13"/>
      <c r="J17" s="454"/>
      <c r="K17" s="2"/>
      <c r="L17" s="189" t="s">
        <v>88</v>
      </c>
      <c r="M17" s="190"/>
      <c r="N17" s="186"/>
      <c r="O17" s="181">
        <f>SUMIF($L$29:$L$989,"ROC",$R$29:$R$989)</f>
        <v>0</v>
      </c>
      <c r="P17" s="181">
        <f>SUMIF($L$29:$L$989,"ROC",$S$29:$S$989)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13"/>
      <c r="AA17" s="13"/>
      <c r="AB17" s="13"/>
      <c r="AC17" s="13"/>
      <c r="AD17" s="13"/>
      <c r="AE17" s="13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453"/>
      <c r="I18" s="10"/>
      <c r="J18" s="10"/>
      <c r="K18" s="10"/>
      <c r="L18" s="189" t="s">
        <v>95</v>
      </c>
      <c r="M18" s="190"/>
      <c r="N18" s="186"/>
      <c r="O18" s="181">
        <f>SUMIF($Y$29:$Y$989,"DOCBUR",$AB$29:$AB$989)</f>
        <v>0</v>
      </c>
      <c r="P18" s="181">
        <f>SUMIF($Y$29:$Y$989,"DOCBUR",$AC$29:$AC$989)</f>
        <v>0</v>
      </c>
      <c r="Q18" s="182">
        <f t="shared" si="0"/>
        <v>0</v>
      </c>
      <c r="R18" s="193"/>
      <c r="S18" s="193"/>
      <c r="T18" s="453"/>
      <c r="U18" s="453"/>
      <c r="V18" s="453"/>
      <c r="W18" s="453"/>
      <c r="X18" s="10"/>
      <c r="Y18" s="10"/>
      <c r="Z18" s="10"/>
      <c r="AA18" s="10"/>
      <c r="AB18" s="10"/>
      <c r="AC18" s="10"/>
      <c r="AD18" s="10"/>
      <c r="AE18" s="453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13"/>
      <c r="I19" s="13"/>
      <c r="J19" s="454"/>
      <c r="K19" s="2"/>
      <c r="L19" s="189" t="s">
        <v>96</v>
      </c>
      <c r="M19" s="190"/>
      <c r="N19" s="186"/>
      <c r="O19" s="181">
        <f>SUMIF($Y$29:$Y$989,"DOCBIBLIO",$AB$29:$AB$989)</f>
        <v>0</v>
      </c>
      <c r="P19" s="181">
        <f>SUMIF($Y$29:$Y$989,"DOCBIBLIO",$AC$29:$AC$989)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13"/>
      <c r="AA19" s="13"/>
      <c r="AB19" s="13"/>
      <c r="AC19" s="13"/>
      <c r="AD19" s="13"/>
      <c r="AE19" s="13"/>
    </row>
    <row r="20" spans="1:31" ht="15.75">
      <c r="A20" s="112"/>
      <c r="B20" s="112"/>
      <c r="C20" s="2"/>
      <c r="D20" s="113"/>
      <c r="E20" s="113"/>
      <c r="F20" s="113"/>
      <c r="G20" s="113"/>
      <c r="H20" s="13"/>
      <c r="I20" s="13"/>
      <c r="J20" s="454"/>
      <c r="K20" s="2"/>
      <c r="L20" s="112"/>
      <c r="M20" s="113"/>
      <c r="N20" s="113"/>
      <c r="O20" s="114"/>
      <c r="P20" s="115"/>
      <c r="Q20" s="117"/>
      <c r="R20" s="192"/>
      <c r="S20" s="192"/>
      <c r="T20" s="113"/>
      <c r="U20" s="114"/>
      <c r="V20" s="114"/>
      <c r="W20" s="115"/>
      <c r="X20" s="117"/>
      <c r="Y20" s="14"/>
      <c r="Z20" s="13"/>
      <c r="AA20" s="13"/>
      <c r="AB20" s="13"/>
      <c r="AC20" s="13"/>
      <c r="AD20" s="13"/>
      <c r="AE20" s="13"/>
    </row>
    <row r="21" spans="1:31" ht="15.75">
      <c r="A21" s="112"/>
      <c r="B21" s="112"/>
      <c r="C21" s="2"/>
      <c r="D21" s="113"/>
      <c r="E21" s="113"/>
      <c r="F21" s="113"/>
      <c r="G21" s="113"/>
      <c r="H21" s="13"/>
      <c r="I21" s="13"/>
      <c r="J21" s="454"/>
      <c r="K21" s="2"/>
      <c r="L21" s="112"/>
      <c r="M21" s="113"/>
      <c r="N21" s="113"/>
      <c r="O21" s="114"/>
      <c r="P21" s="115"/>
      <c r="Q21" s="117"/>
      <c r="R21" s="192"/>
      <c r="S21" s="192"/>
      <c r="T21" s="113"/>
      <c r="U21" s="114"/>
      <c r="V21" s="114"/>
      <c r="W21" s="115"/>
      <c r="X21" s="117"/>
      <c r="Y21" s="14"/>
      <c r="Z21" s="13"/>
      <c r="AA21" s="13"/>
      <c r="AB21" s="13"/>
      <c r="AC21" s="13"/>
      <c r="AD21" s="13"/>
      <c r="AE21" s="13"/>
    </row>
    <row r="22" spans="1:31" ht="15.75">
      <c r="A22" s="112"/>
      <c r="B22" s="112"/>
      <c r="C22" s="2"/>
      <c r="D22" s="113"/>
      <c r="E22" s="113"/>
      <c r="F22" s="113"/>
      <c r="G22" s="113"/>
      <c r="H22" s="13"/>
      <c r="I22" s="13"/>
      <c r="J22" s="454"/>
      <c r="K22" s="2"/>
      <c r="L22" s="112"/>
      <c r="M22" s="113"/>
      <c r="N22" s="113"/>
      <c r="O22" s="114"/>
      <c r="P22" s="115"/>
      <c r="Q22" s="117"/>
      <c r="R22" s="192"/>
      <c r="S22" s="192"/>
      <c r="T22" s="113"/>
      <c r="U22" s="114"/>
      <c r="V22" s="114"/>
      <c r="W22" s="115"/>
      <c r="X22" s="117"/>
      <c r="Y22" s="14"/>
      <c r="Z22" s="13"/>
      <c r="AA22" s="13"/>
      <c r="AB22" s="13"/>
      <c r="AC22" s="13"/>
      <c r="AD22" s="13"/>
      <c r="AE22" s="13"/>
    </row>
    <row r="23" spans="1:31" ht="15.75">
      <c r="A23" s="112"/>
      <c r="B23" s="112"/>
      <c r="C23" s="2"/>
      <c r="D23" s="113"/>
      <c r="E23" s="113"/>
      <c r="F23" s="113"/>
      <c r="G23" s="113"/>
      <c r="H23" s="13"/>
      <c r="I23" s="13"/>
      <c r="J23" s="454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13"/>
      <c r="AA23" s="13"/>
      <c r="AB23" s="13"/>
      <c r="AC23" s="13"/>
      <c r="AD23" s="13"/>
      <c r="AE23" s="13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453"/>
      <c r="I24" s="10"/>
      <c r="J24" s="10"/>
      <c r="K24" s="10"/>
      <c r="L24" s="23"/>
      <c r="M24" s="23"/>
      <c r="N24" s="23"/>
      <c r="O24" s="23"/>
      <c r="P24" s="23"/>
      <c r="Q24" s="23"/>
      <c r="R24" s="23"/>
      <c r="S24" s="23"/>
      <c r="T24" s="453"/>
      <c r="U24" s="453"/>
      <c r="V24" s="453"/>
      <c r="W24" s="453"/>
      <c r="X24" s="10"/>
      <c r="Y24" s="10"/>
      <c r="Z24" s="10"/>
      <c r="AA24" s="10"/>
      <c r="AB24" s="10"/>
      <c r="AC24" s="10"/>
      <c r="AD24" s="10"/>
      <c r="AE24" s="453"/>
      <c r="AF24" s="23"/>
      <c r="AG24" s="23"/>
      <c r="AH24" s="8"/>
    </row>
    <row r="25" spans="1:31" ht="12.75">
      <c r="A25" s="750" t="s">
        <v>16</v>
      </c>
      <c r="B25" s="751"/>
      <c r="C25" s="824"/>
      <c r="D25" s="824"/>
      <c r="E25" s="824"/>
      <c r="F25" s="824"/>
      <c r="G25" s="825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452"/>
      <c r="T25" s="766" t="s">
        <v>94</v>
      </c>
      <c r="U25" s="826"/>
      <c r="V25" s="826"/>
      <c r="W25" s="826"/>
      <c r="X25" s="826"/>
      <c r="Y25" s="764" t="s">
        <v>35</v>
      </c>
      <c r="Z25" s="765"/>
      <c r="AA25" s="765"/>
      <c r="AB25" s="765"/>
      <c r="AC25" s="153"/>
      <c r="AD25" s="451"/>
      <c r="AE25" s="819" t="s">
        <v>0</v>
      </c>
    </row>
    <row r="26" spans="1:31" ht="12.75" customHeight="1">
      <c r="A26" s="772" t="s">
        <v>24</v>
      </c>
      <c r="B26" s="774" t="s">
        <v>25</v>
      </c>
      <c r="C26" s="822"/>
      <c r="D26" s="822"/>
      <c r="E26" s="822"/>
      <c r="F26" s="823"/>
      <c r="G26" s="773" t="s">
        <v>19</v>
      </c>
      <c r="H26" s="742"/>
      <c r="I26" s="743"/>
      <c r="J26" s="743"/>
      <c r="K26" s="818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1302</v>
      </c>
      <c r="S26" s="740" t="s">
        <v>1301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104</v>
      </c>
      <c r="AB26" s="758" t="s">
        <v>105</v>
      </c>
      <c r="AC26" s="762" t="s">
        <v>1301</v>
      </c>
      <c r="AD26" s="757" t="s">
        <v>55</v>
      </c>
      <c r="AE26" s="820"/>
    </row>
    <row r="27" spans="1:31" ht="23.25" customHeight="1">
      <c r="A27" s="772"/>
      <c r="B27" s="22" t="s">
        <v>37</v>
      </c>
      <c r="C27" s="448" t="s">
        <v>17</v>
      </c>
      <c r="D27" s="448" t="s">
        <v>18</v>
      </c>
      <c r="E27" s="448" t="s">
        <v>23</v>
      </c>
      <c r="F27" s="104" t="s">
        <v>40</v>
      </c>
      <c r="G27" s="773" t="s">
        <v>19</v>
      </c>
      <c r="H27" s="450" t="s">
        <v>17</v>
      </c>
      <c r="I27" s="449" t="s">
        <v>18</v>
      </c>
      <c r="J27" s="449" t="s">
        <v>19</v>
      </c>
      <c r="K27" s="818"/>
      <c r="L27" s="768"/>
      <c r="M27" s="747" t="s">
        <v>26</v>
      </c>
      <c r="N27" s="747" t="s">
        <v>20</v>
      </c>
      <c r="O27" s="448" t="s">
        <v>79</v>
      </c>
      <c r="P27" s="448" t="s">
        <v>80</v>
      </c>
      <c r="Q27" s="448" t="s">
        <v>21</v>
      </c>
      <c r="R27" s="818"/>
      <c r="S27" s="818"/>
      <c r="T27" s="742"/>
      <c r="U27" s="762"/>
      <c r="V27" s="762"/>
      <c r="W27" s="762"/>
      <c r="X27" s="762"/>
      <c r="Y27" s="761"/>
      <c r="Z27" s="759"/>
      <c r="AA27" s="759"/>
      <c r="AB27" s="759"/>
      <c r="AC27" s="817"/>
      <c r="AD27" s="757"/>
      <c r="AE27" s="821"/>
    </row>
    <row r="28" spans="1:31" ht="12.75">
      <c r="A28" s="167"/>
      <c r="B28" s="447"/>
      <c r="C28" s="168"/>
      <c r="D28" s="168"/>
      <c r="E28" s="168"/>
      <c r="F28" s="168"/>
      <c r="G28" s="169"/>
      <c r="H28" s="446"/>
      <c r="I28" s="445"/>
      <c r="J28" s="445"/>
      <c r="K28" s="444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484" t="s">
        <v>1451</v>
      </c>
      <c r="D29" s="160" t="s">
        <v>116</v>
      </c>
      <c r="E29" s="156" t="s">
        <v>1350</v>
      </c>
      <c r="F29" s="483" t="s">
        <v>1468</v>
      </c>
      <c r="G29" s="176" t="s">
        <v>1381</v>
      </c>
      <c r="H29" s="412">
        <v>1213</v>
      </c>
      <c r="I29" s="442" t="s">
        <v>1439</v>
      </c>
      <c r="J29" s="647" t="s">
        <v>1059</v>
      </c>
      <c r="K29" s="430"/>
      <c r="L29" s="412" t="s">
        <v>32</v>
      </c>
      <c r="M29" s="162" t="s">
        <v>106</v>
      </c>
      <c r="N29" s="162">
        <v>1</v>
      </c>
      <c r="O29" s="162">
        <v>150</v>
      </c>
      <c r="P29" s="162">
        <v>75</v>
      </c>
      <c r="Q29" s="162">
        <v>70</v>
      </c>
      <c r="R29" s="163">
        <f>(O29*P29*Q29)/1000000</f>
        <v>0.7875</v>
      </c>
      <c r="S29" s="179"/>
      <c r="T29" s="413" t="s">
        <v>110</v>
      </c>
      <c r="U29" s="442"/>
      <c r="V29" s="442"/>
      <c r="W29" s="441"/>
      <c r="X29" s="441"/>
      <c r="Y29" s="164"/>
      <c r="Z29" s="165"/>
      <c r="AA29" s="433"/>
      <c r="AB29" s="440"/>
      <c r="AC29" s="183"/>
      <c r="AD29" s="439"/>
      <c r="AE29" s="166" t="s">
        <v>463</v>
      </c>
    </row>
    <row r="30" spans="1:31" s="19" customFormat="1" ht="12.75">
      <c r="A30" s="159" t="s">
        <v>114</v>
      </c>
      <c r="B30" s="160" t="s">
        <v>115</v>
      </c>
      <c r="C30" s="484" t="s">
        <v>1451</v>
      </c>
      <c r="D30" s="160" t="s">
        <v>116</v>
      </c>
      <c r="E30" s="156" t="s">
        <v>1350</v>
      </c>
      <c r="F30" s="483" t="s">
        <v>1468</v>
      </c>
      <c r="G30" s="176" t="s">
        <v>1380</v>
      </c>
      <c r="H30" s="412">
        <v>1213</v>
      </c>
      <c r="I30" s="442" t="s">
        <v>1439</v>
      </c>
      <c r="J30" s="647" t="s">
        <v>1059</v>
      </c>
      <c r="K30" s="430"/>
      <c r="L30" s="412" t="s">
        <v>32</v>
      </c>
      <c r="M30" s="162" t="s">
        <v>106</v>
      </c>
      <c r="N30" s="162">
        <v>1</v>
      </c>
      <c r="O30" s="162">
        <v>150</v>
      </c>
      <c r="P30" s="162">
        <v>75</v>
      </c>
      <c r="Q30" s="162">
        <v>70</v>
      </c>
      <c r="R30" s="163">
        <f>(O30*P30*Q30)/1000000</f>
        <v>0.7875</v>
      </c>
      <c r="S30" s="179"/>
      <c r="T30" s="413" t="s">
        <v>110</v>
      </c>
      <c r="U30" s="442"/>
      <c r="V30" s="442"/>
      <c r="W30" s="441"/>
      <c r="X30" s="441"/>
      <c r="Y30" s="164"/>
      <c r="Z30" s="165"/>
      <c r="AA30" s="433"/>
      <c r="AB30" s="440"/>
      <c r="AC30" s="183"/>
      <c r="AD30" s="439"/>
      <c r="AE30" s="166" t="s">
        <v>463</v>
      </c>
    </row>
    <row r="31" spans="1:31" s="19" customFormat="1" ht="12.75">
      <c r="A31" s="159" t="s">
        <v>114</v>
      </c>
      <c r="B31" s="160" t="s">
        <v>115</v>
      </c>
      <c r="C31" s="484" t="s">
        <v>1451</v>
      </c>
      <c r="D31" s="160" t="s">
        <v>116</v>
      </c>
      <c r="E31" s="156" t="s">
        <v>1350</v>
      </c>
      <c r="F31" s="483" t="s">
        <v>1468</v>
      </c>
      <c r="G31" s="176" t="s">
        <v>1379</v>
      </c>
      <c r="H31" s="412">
        <v>1213</v>
      </c>
      <c r="I31" s="442" t="s">
        <v>1439</v>
      </c>
      <c r="J31" s="647" t="s">
        <v>1059</v>
      </c>
      <c r="K31" s="458"/>
      <c r="L31" s="412" t="s">
        <v>32</v>
      </c>
      <c r="M31" s="162" t="s">
        <v>106</v>
      </c>
      <c r="N31" s="162">
        <v>1</v>
      </c>
      <c r="O31" s="162">
        <v>120</v>
      </c>
      <c r="P31" s="162">
        <v>80</v>
      </c>
      <c r="Q31" s="162">
        <v>70</v>
      </c>
      <c r="R31" s="163">
        <f>(O31*P31*Q31)/1000000</f>
        <v>0.672</v>
      </c>
      <c r="S31" s="179"/>
      <c r="T31" s="413" t="s">
        <v>110</v>
      </c>
      <c r="U31" s="436"/>
      <c r="V31" s="436"/>
      <c r="W31" s="435"/>
      <c r="X31" s="435"/>
      <c r="Y31" s="164"/>
      <c r="Z31" s="50"/>
      <c r="AA31" s="443"/>
      <c r="AB31" s="432"/>
      <c r="AC31" s="183"/>
      <c r="AD31" s="438"/>
      <c r="AE31" s="51"/>
    </row>
    <row r="32" spans="1:31" s="19" customFormat="1" ht="12.75">
      <c r="A32" s="159" t="s">
        <v>114</v>
      </c>
      <c r="B32" s="160" t="s">
        <v>115</v>
      </c>
      <c r="C32" s="484" t="s">
        <v>1451</v>
      </c>
      <c r="D32" s="160" t="s">
        <v>116</v>
      </c>
      <c r="E32" s="156" t="s">
        <v>1350</v>
      </c>
      <c r="F32" s="483" t="s">
        <v>1468</v>
      </c>
      <c r="G32" s="176" t="s">
        <v>1378</v>
      </c>
      <c r="H32" s="412">
        <v>1213</v>
      </c>
      <c r="I32" s="442" t="s">
        <v>1439</v>
      </c>
      <c r="J32" s="647" t="s">
        <v>1059</v>
      </c>
      <c r="K32" s="430"/>
      <c r="L32" s="412" t="s">
        <v>32</v>
      </c>
      <c r="M32" s="162" t="s">
        <v>113</v>
      </c>
      <c r="N32" s="162">
        <v>1</v>
      </c>
      <c r="O32" s="162">
        <v>120</v>
      </c>
      <c r="P32" s="162">
        <v>45</v>
      </c>
      <c r="Q32" s="162">
        <v>200</v>
      </c>
      <c r="R32" s="163">
        <f>(O32*P32*Q32)/1000000</f>
        <v>1.08</v>
      </c>
      <c r="S32" s="179"/>
      <c r="T32" s="413" t="s">
        <v>110</v>
      </c>
      <c r="U32" s="442"/>
      <c r="V32" s="442"/>
      <c r="W32" s="441"/>
      <c r="X32" s="441"/>
      <c r="Y32" s="164"/>
      <c r="Z32" s="165"/>
      <c r="AA32" s="433"/>
      <c r="AB32" s="440"/>
      <c r="AC32" s="183"/>
      <c r="AD32" s="439"/>
      <c r="AE32" s="166"/>
    </row>
    <row r="33" spans="1:31" s="19" customFormat="1" ht="12.75">
      <c r="A33" s="159" t="s">
        <v>114</v>
      </c>
      <c r="B33" s="160" t="s">
        <v>115</v>
      </c>
      <c r="C33" s="484" t="s">
        <v>1451</v>
      </c>
      <c r="D33" s="160" t="s">
        <v>116</v>
      </c>
      <c r="E33" s="156" t="s">
        <v>1350</v>
      </c>
      <c r="F33" s="483" t="s">
        <v>1468</v>
      </c>
      <c r="G33" s="176" t="s">
        <v>1377</v>
      </c>
      <c r="H33" s="412">
        <v>1213</v>
      </c>
      <c r="I33" s="442" t="s">
        <v>1439</v>
      </c>
      <c r="J33" s="647" t="s">
        <v>1059</v>
      </c>
      <c r="K33" s="430"/>
      <c r="L33" s="412" t="s">
        <v>32</v>
      </c>
      <c r="M33" s="162" t="s">
        <v>290</v>
      </c>
      <c r="N33" s="162">
        <v>1</v>
      </c>
      <c r="O33" s="162">
        <v>120</v>
      </c>
      <c r="P33" s="162">
        <v>40</v>
      </c>
      <c r="Q33" s="162">
        <v>100</v>
      </c>
      <c r="R33" s="163">
        <f>(O33*P33*Q33)/1000000</f>
        <v>0.48</v>
      </c>
      <c r="S33" s="179"/>
      <c r="T33" s="413" t="s">
        <v>110</v>
      </c>
      <c r="U33" s="442"/>
      <c r="V33" s="442"/>
      <c r="W33" s="441"/>
      <c r="X33" s="441"/>
      <c r="Y33" s="164"/>
      <c r="Z33" s="165"/>
      <c r="AA33" s="433"/>
      <c r="AB33" s="440"/>
      <c r="AC33" s="183"/>
      <c r="AD33" s="439"/>
      <c r="AE33" s="166"/>
    </row>
    <row r="34" spans="1:31" s="19" customFormat="1" ht="12.75">
      <c r="A34" s="159" t="s">
        <v>114</v>
      </c>
      <c r="B34" s="160" t="s">
        <v>115</v>
      </c>
      <c r="C34" s="484" t="s">
        <v>1451</v>
      </c>
      <c r="D34" s="160" t="s">
        <v>116</v>
      </c>
      <c r="E34" s="156" t="s">
        <v>1350</v>
      </c>
      <c r="F34" s="483" t="s">
        <v>1468</v>
      </c>
      <c r="G34" s="176" t="s">
        <v>1376</v>
      </c>
      <c r="H34" s="412">
        <v>1213</v>
      </c>
      <c r="I34" s="442" t="s">
        <v>1439</v>
      </c>
      <c r="J34" s="647" t="s">
        <v>1059</v>
      </c>
      <c r="K34" s="458"/>
      <c r="L34" s="412" t="s">
        <v>32</v>
      </c>
      <c r="M34" s="162" t="s">
        <v>1124</v>
      </c>
      <c r="N34" s="162">
        <v>1</v>
      </c>
      <c r="O34" s="49"/>
      <c r="P34" s="49"/>
      <c r="Q34" s="49"/>
      <c r="R34" s="163">
        <v>0.3</v>
      </c>
      <c r="S34" s="179"/>
      <c r="T34" s="413" t="s">
        <v>110</v>
      </c>
      <c r="U34" s="436"/>
      <c r="V34" s="436"/>
      <c r="W34" s="435"/>
      <c r="X34" s="435"/>
      <c r="Y34" s="164"/>
      <c r="Z34" s="50"/>
      <c r="AA34" s="433"/>
      <c r="AB34" s="432"/>
      <c r="AC34" s="183"/>
      <c r="AD34" s="438"/>
      <c r="AE34" s="51"/>
    </row>
    <row r="35" spans="1:31" s="19" customFormat="1" ht="12.75">
      <c r="A35" s="159" t="s">
        <v>114</v>
      </c>
      <c r="B35" s="160" t="s">
        <v>115</v>
      </c>
      <c r="C35" s="484" t="s">
        <v>1451</v>
      </c>
      <c r="D35" s="160" t="s">
        <v>116</v>
      </c>
      <c r="E35" s="156" t="s">
        <v>1350</v>
      </c>
      <c r="F35" s="483" t="s">
        <v>1468</v>
      </c>
      <c r="G35" s="176" t="s">
        <v>1375</v>
      </c>
      <c r="H35" s="412">
        <v>1213</v>
      </c>
      <c r="I35" s="442" t="s">
        <v>1439</v>
      </c>
      <c r="J35" s="647" t="s">
        <v>1059</v>
      </c>
      <c r="K35" s="458"/>
      <c r="L35" s="412" t="s">
        <v>32</v>
      </c>
      <c r="M35" s="162" t="s">
        <v>530</v>
      </c>
      <c r="N35" s="162">
        <v>1</v>
      </c>
      <c r="O35" s="49"/>
      <c r="P35" s="49"/>
      <c r="Q35" s="49"/>
      <c r="R35" s="163">
        <v>0.1</v>
      </c>
      <c r="S35" s="179"/>
      <c r="T35" s="413" t="s">
        <v>110</v>
      </c>
      <c r="U35" s="436"/>
      <c r="V35" s="436"/>
      <c r="W35" s="435"/>
      <c r="X35" s="435"/>
      <c r="Y35" s="164"/>
      <c r="Z35" s="50"/>
      <c r="AA35" s="433"/>
      <c r="AB35" s="432"/>
      <c r="AC35" s="183"/>
      <c r="AD35" s="438"/>
      <c r="AE35" s="51" t="s">
        <v>140</v>
      </c>
    </row>
    <row r="36" spans="1:31" s="19" customFormat="1" ht="12.75">
      <c r="A36" s="159" t="s">
        <v>114</v>
      </c>
      <c r="B36" s="160" t="s">
        <v>115</v>
      </c>
      <c r="C36" s="484" t="s">
        <v>1451</v>
      </c>
      <c r="D36" s="160" t="s">
        <v>116</v>
      </c>
      <c r="E36" s="156" t="s">
        <v>1350</v>
      </c>
      <c r="F36" s="483" t="s">
        <v>1468</v>
      </c>
      <c r="G36" s="176" t="s">
        <v>1374</v>
      </c>
      <c r="H36" s="412">
        <v>1213</v>
      </c>
      <c r="I36" s="442" t="s">
        <v>1439</v>
      </c>
      <c r="J36" s="647" t="s">
        <v>1059</v>
      </c>
      <c r="K36" s="411"/>
      <c r="L36" s="412" t="s">
        <v>33</v>
      </c>
      <c r="M36" s="162" t="s">
        <v>109</v>
      </c>
      <c r="N36" s="162">
        <v>1</v>
      </c>
      <c r="O36" s="49"/>
      <c r="P36" s="49"/>
      <c r="Q36" s="49"/>
      <c r="R36" s="163">
        <v>0.15</v>
      </c>
      <c r="S36" s="179"/>
      <c r="T36" s="413" t="s">
        <v>110</v>
      </c>
      <c r="U36" s="410"/>
      <c r="V36" s="410"/>
      <c r="W36" s="414"/>
      <c r="X36" s="414"/>
      <c r="Y36" s="164"/>
      <c r="Z36" s="107"/>
      <c r="AA36" s="433"/>
      <c r="AB36" s="432"/>
      <c r="AC36" s="183"/>
      <c r="AD36" s="416"/>
      <c r="AE36" s="108"/>
    </row>
    <row r="37" spans="1:31" s="19" customFormat="1" ht="12.75">
      <c r="A37" s="159" t="s">
        <v>114</v>
      </c>
      <c r="B37" s="160" t="s">
        <v>115</v>
      </c>
      <c r="C37" s="484" t="s">
        <v>1451</v>
      </c>
      <c r="D37" s="160" t="s">
        <v>116</v>
      </c>
      <c r="E37" s="156" t="s">
        <v>1350</v>
      </c>
      <c r="F37" s="483" t="s">
        <v>1468</v>
      </c>
      <c r="G37" s="176" t="s">
        <v>1373</v>
      </c>
      <c r="H37" s="412">
        <v>1213</v>
      </c>
      <c r="I37" s="442" t="s">
        <v>1439</v>
      </c>
      <c r="J37" s="647" t="s">
        <v>1059</v>
      </c>
      <c r="K37" s="411"/>
      <c r="L37" s="412" t="s">
        <v>33</v>
      </c>
      <c r="M37" s="162" t="s">
        <v>109</v>
      </c>
      <c r="N37" s="162">
        <v>1</v>
      </c>
      <c r="O37" s="49"/>
      <c r="P37" s="49"/>
      <c r="Q37" s="49"/>
      <c r="R37" s="163">
        <v>0.15</v>
      </c>
      <c r="S37" s="179"/>
      <c r="T37" s="413" t="s">
        <v>110</v>
      </c>
      <c r="U37" s="410"/>
      <c r="V37" s="410"/>
      <c r="W37" s="414"/>
      <c r="X37" s="414"/>
      <c r="Y37" s="164"/>
      <c r="Z37" s="107"/>
      <c r="AA37" s="433"/>
      <c r="AB37" s="425"/>
      <c r="AC37" s="183"/>
      <c r="AD37" s="416"/>
      <c r="AE37" s="108"/>
    </row>
    <row r="38" spans="1:31" s="19" customFormat="1" ht="12.75">
      <c r="A38" s="159" t="s">
        <v>114</v>
      </c>
      <c r="B38" s="160" t="s">
        <v>115</v>
      </c>
      <c r="C38" s="484" t="s">
        <v>1451</v>
      </c>
      <c r="D38" s="160" t="s">
        <v>116</v>
      </c>
      <c r="E38" s="156" t="s">
        <v>1350</v>
      </c>
      <c r="F38" s="483" t="s">
        <v>1468</v>
      </c>
      <c r="G38" s="176" t="s">
        <v>1372</v>
      </c>
      <c r="H38" s="412">
        <v>1213</v>
      </c>
      <c r="I38" s="442" t="s">
        <v>1439</v>
      </c>
      <c r="J38" s="647" t="s">
        <v>1059</v>
      </c>
      <c r="K38" s="411"/>
      <c r="L38" s="412" t="s">
        <v>33</v>
      </c>
      <c r="M38" s="162" t="s">
        <v>109</v>
      </c>
      <c r="N38" s="162">
        <v>1</v>
      </c>
      <c r="O38" s="49"/>
      <c r="P38" s="49"/>
      <c r="Q38" s="49"/>
      <c r="R38" s="163">
        <v>0.15</v>
      </c>
      <c r="S38" s="179"/>
      <c r="T38" s="413" t="s">
        <v>110</v>
      </c>
      <c r="U38" s="410"/>
      <c r="V38" s="410"/>
      <c r="W38" s="414"/>
      <c r="X38" s="414"/>
      <c r="Y38" s="164"/>
      <c r="Z38" s="107"/>
      <c r="AA38" s="433"/>
      <c r="AB38" s="425"/>
      <c r="AC38" s="183"/>
      <c r="AD38" s="416"/>
      <c r="AE38" s="108"/>
    </row>
    <row r="39" spans="1:31" s="19" customFormat="1" ht="12.75">
      <c r="A39" s="159" t="s">
        <v>114</v>
      </c>
      <c r="B39" s="160" t="s">
        <v>115</v>
      </c>
      <c r="C39" s="484" t="s">
        <v>1451</v>
      </c>
      <c r="D39" s="160" t="s">
        <v>116</v>
      </c>
      <c r="E39" s="156" t="s">
        <v>1350</v>
      </c>
      <c r="F39" s="483" t="s">
        <v>1468</v>
      </c>
      <c r="G39" s="176" t="s">
        <v>1371</v>
      </c>
      <c r="H39" s="412">
        <v>1213</v>
      </c>
      <c r="I39" s="442" t="s">
        <v>1439</v>
      </c>
      <c r="J39" s="647" t="s">
        <v>1059</v>
      </c>
      <c r="K39" s="411"/>
      <c r="L39" s="412" t="s">
        <v>33</v>
      </c>
      <c r="M39" s="162" t="s">
        <v>166</v>
      </c>
      <c r="N39" s="162">
        <v>1</v>
      </c>
      <c r="O39" s="106"/>
      <c r="P39" s="106"/>
      <c r="Q39" s="106"/>
      <c r="R39" s="163">
        <v>0.2</v>
      </c>
      <c r="S39" s="179"/>
      <c r="T39" s="413" t="s">
        <v>110</v>
      </c>
      <c r="U39" s="410"/>
      <c r="V39" s="410"/>
      <c r="W39" s="414"/>
      <c r="X39" s="414"/>
      <c r="Y39" s="164"/>
      <c r="Z39" s="107"/>
      <c r="AA39" s="433"/>
      <c r="AB39" s="425"/>
      <c r="AC39" s="183"/>
      <c r="AD39" s="416"/>
      <c r="AE39" s="108"/>
    </row>
    <row r="40" spans="1:31" s="19" customFormat="1" ht="12.75">
      <c r="A40" s="159" t="s">
        <v>114</v>
      </c>
      <c r="B40" s="160" t="s">
        <v>115</v>
      </c>
      <c r="C40" s="484" t="s">
        <v>1451</v>
      </c>
      <c r="D40" s="160" t="s">
        <v>116</v>
      </c>
      <c r="E40" s="156" t="s">
        <v>1350</v>
      </c>
      <c r="F40" s="483" t="s">
        <v>1468</v>
      </c>
      <c r="G40" s="176" t="s">
        <v>1370</v>
      </c>
      <c r="H40" s="412">
        <v>1213</v>
      </c>
      <c r="I40" s="442" t="s">
        <v>1439</v>
      </c>
      <c r="J40" s="647" t="s">
        <v>1059</v>
      </c>
      <c r="K40" s="411"/>
      <c r="L40" s="412" t="s">
        <v>33</v>
      </c>
      <c r="M40" s="162" t="s">
        <v>166</v>
      </c>
      <c r="N40" s="162">
        <v>1</v>
      </c>
      <c r="O40" s="106"/>
      <c r="P40" s="106"/>
      <c r="Q40" s="106"/>
      <c r="R40" s="163">
        <v>0.2</v>
      </c>
      <c r="S40" s="179"/>
      <c r="T40" s="413" t="s">
        <v>110</v>
      </c>
      <c r="U40" s="410"/>
      <c r="V40" s="410"/>
      <c r="W40" s="414"/>
      <c r="X40" s="414"/>
      <c r="Y40" s="164"/>
      <c r="Z40" s="107"/>
      <c r="AA40" s="433"/>
      <c r="AB40" s="425"/>
      <c r="AC40" s="183"/>
      <c r="AD40" s="416"/>
      <c r="AE40" s="108"/>
    </row>
    <row r="41" spans="1:31" s="19" customFormat="1" ht="12.75">
      <c r="A41" s="159" t="s">
        <v>114</v>
      </c>
      <c r="B41" s="160" t="s">
        <v>115</v>
      </c>
      <c r="C41" s="484" t="s">
        <v>1451</v>
      </c>
      <c r="D41" s="160" t="s">
        <v>116</v>
      </c>
      <c r="E41" s="156" t="s">
        <v>1350</v>
      </c>
      <c r="F41" s="483" t="s">
        <v>1468</v>
      </c>
      <c r="G41" s="176" t="s">
        <v>1369</v>
      </c>
      <c r="H41" s="412">
        <v>1213</v>
      </c>
      <c r="I41" s="442" t="s">
        <v>1439</v>
      </c>
      <c r="J41" s="647" t="s">
        <v>1059</v>
      </c>
      <c r="K41" s="411"/>
      <c r="L41" s="412" t="s">
        <v>49</v>
      </c>
      <c r="M41" s="162" t="s">
        <v>1368</v>
      </c>
      <c r="N41" s="162">
        <v>1</v>
      </c>
      <c r="O41" s="106">
        <v>65</v>
      </c>
      <c r="P41" s="106">
        <v>60</v>
      </c>
      <c r="Q41" s="106">
        <v>160</v>
      </c>
      <c r="R41" s="163">
        <f>(O41*P41*Q41)/1000000</f>
        <v>0.624</v>
      </c>
      <c r="S41" s="179"/>
      <c r="T41" s="413" t="s">
        <v>110</v>
      </c>
      <c r="U41" s="410"/>
      <c r="V41" s="410"/>
      <c r="W41" s="414"/>
      <c r="X41" s="414"/>
      <c r="Y41" s="164"/>
      <c r="Z41" s="107"/>
      <c r="AA41" s="433"/>
      <c r="AB41" s="425"/>
      <c r="AC41" s="183"/>
      <c r="AD41" s="416"/>
      <c r="AE41" s="108"/>
    </row>
    <row r="42" spans="1:31" s="19" customFormat="1" ht="12.75">
      <c r="A42" s="159" t="s">
        <v>114</v>
      </c>
      <c r="B42" s="160" t="s">
        <v>115</v>
      </c>
      <c r="C42" s="484" t="s">
        <v>1451</v>
      </c>
      <c r="D42" s="160" t="s">
        <v>116</v>
      </c>
      <c r="E42" s="156" t="s">
        <v>1350</v>
      </c>
      <c r="F42" s="483" t="s">
        <v>1468</v>
      </c>
      <c r="G42" s="176" t="s">
        <v>1367</v>
      </c>
      <c r="H42" s="412">
        <v>1213</v>
      </c>
      <c r="I42" s="442" t="s">
        <v>1439</v>
      </c>
      <c r="J42" s="647" t="s">
        <v>1059</v>
      </c>
      <c r="K42" s="411"/>
      <c r="L42" s="412" t="s">
        <v>49</v>
      </c>
      <c r="M42" s="162" t="s">
        <v>1366</v>
      </c>
      <c r="N42" s="162">
        <v>1</v>
      </c>
      <c r="O42" s="106">
        <v>50</v>
      </c>
      <c r="P42" s="106">
        <v>75</v>
      </c>
      <c r="Q42" s="106">
        <v>35</v>
      </c>
      <c r="R42" s="163">
        <f>(O42*P42*Q42)/1000000</f>
        <v>0.13125</v>
      </c>
      <c r="S42" s="179"/>
      <c r="T42" s="413" t="s">
        <v>110</v>
      </c>
      <c r="U42" s="410"/>
      <c r="V42" s="410"/>
      <c r="W42" s="414"/>
      <c r="X42" s="414"/>
      <c r="Y42" s="164"/>
      <c r="Z42" s="107"/>
      <c r="AA42" s="433"/>
      <c r="AB42" s="425"/>
      <c r="AC42" s="183"/>
      <c r="AD42" s="416"/>
      <c r="AE42" s="108"/>
    </row>
    <row r="43" spans="1:31" s="19" customFormat="1" ht="12.75">
      <c r="A43" s="159" t="s">
        <v>114</v>
      </c>
      <c r="B43" s="160" t="s">
        <v>115</v>
      </c>
      <c r="C43" s="484" t="s">
        <v>1451</v>
      </c>
      <c r="D43" s="160" t="s">
        <v>116</v>
      </c>
      <c r="E43" s="156" t="s">
        <v>1350</v>
      </c>
      <c r="F43" s="483" t="s">
        <v>1468</v>
      </c>
      <c r="G43" s="176" t="s">
        <v>1365</v>
      </c>
      <c r="H43" s="412">
        <v>1213</v>
      </c>
      <c r="I43" s="442" t="s">
        <v>1439</v>
      </c>
      <c r="J43" s="647" t="s">
        <v>1059</v>
      </c>
      <c r="K43" s="411"/>
      <c r="L43" s="412" t="s">
        <v>49</v>
      </c>
      <c r="M43" s="162" t="s">
        <v>1364</v>
      </c>
      <c r="N43" s="162">
        <v>1</v>
      </c>
      <c r="O43" s="106"/>
      <c r="P43" s="106"/>
      <c r="Q43" s="106"/>
      <c r="R43" s="163">
        <v>0.3</v>
      </c>
      <c r="S43" s="179"/>
      <c r="T43" s="413" t="s">
        <v>110</v>
      </c>
      <c r="U43" s="410"/>
      <c r="V43" s="410"/>
      <c r="W43" s="414"/>
      <c r="X43" s="414"/>
      <c r="Y43" s="164"/>
      <c r="Z43" s="107"/>
      <c r="AA43" s="433"/>
      <c r="AB43" s="425"/>
      <c r="AC43" s="183"/>
      <c r="AD43" s="416"/>
      <c r="AE43" s="108"/>
    </row>
    <row r="44" spans="1:31" s="19" customFormat="1" ht="12.75">
      <c r="A44" s="159" t="s">
        <v>114</v>
      </c>
      <c r="B44" s="160" t="s">
        <v>115</v>
      </c>
      <c r="C44" s="484" t="s">
        <v>1451</v>
      </c>
      <c r="D44" s="160" t="s">
        <v>116</v>
      </c>
      <c r="E44" s="156" t="s">
        <v>1350</v>
      </c>
      <c r="F44" s="483" t="s">
        <v>1468</v>
      </c>
      <c r="G44" s="176" t="s">
        <v>1363</v>
      </c>
      <c r="H44" s="412">
        <v>1213</v>
      </c>
      <c r="I44" s="442" t="s">
        <v>1439</v>
      </c>
      <c r="J44" s="647" t="s">
        <v>1059</v>
      </c>
      <c r="K44" s="411"/>
      <c r="L44" s="412" t="s">
        <v>49</v>
      </c>
      <c r="M44" s="162" t="s">
        <v>1362</v>
      </c>
      <c r="N44" s="162">
        <v>1</v>
      </c>
      <c r="O44" s="106">
        <v>66</v>
      </c>
      <c r="P44" s="106">
        <v>30</v>
      </c>
      <c r="Q44" s="106">
        <v>15</v>
      </c>
      <c r="R44" s="163">
        <f>(O44*P44*Q44)/1000000</f>
        <v>0.0297</v>
      </c>
      <c r="S44" s="179"/>
      <c r="T44" s="413" t="s">
        <v>110</v>
      </c>
      <c r="U44" s="410"/>
      <c r="V44" s="410"/>
      <c r="W44" s="414"/>
      <c r="X44" s="414"/>
      <c r="Y44" s="164"/>
      <c r="Z44" s="107"/>
      <c r="AA44" s="433"/>
      <c r="AB44" s="425"/>
      <c r="AC44" s="183"/>
      <c r="AD44" s="416"/>
      <c r="AE44" s="108"/>
    </row>
    <row r="45" spans="1:31" s="19" customFormat="1" ht="12.75">
      <c r="A45" s="159" t="s">
        <v>114</v>
      </c>
      <c r="B45" s="160" t="s">
        <v>115</v>
      </c>
      <c r="C45" s="484" t="s">
        <v>1451</v>
      </c>
      <c r="D45" s="160" t="s">
        <v>116</v>
      </c>
      <c r="E45" s="156" t="s">
        <v>1350</v>
      </c>
      <c r="F45" s="483" t="s">
        <v>1468</v>
      </c>
      <c r="G45" s="176" t="s">
        <v>1361</v>
      </c>
      <c r="H45" s="412">
        <v>1213</v>
      </c>
      <c r="I45" s="442" t="s">
        <v>1439</v>
      </c>
      <c r="J45" s="647" t="s">
        <v>1059</v>
      </c>
      <c r="K45" s="411"/>
      <c r="L45" s="412" t="s">
        <v>49</v>
      </c>
      <c r="M45" s="162" t="s">
        <v>454</v>
      </c>
      <c r="N45" s="162">
        <v>1</v>
      </c>
      <c r="O45" s="106"/>
      <c r="P45" s="106"/>
      <c r="Q45" s="106"/>
      <c r="R45" s="163">
        <v>0.3</v>
      </c>
      <c r="S45" s="179"/>
      <c r="T45" s="413" t="s">
        <v>110</v>
      </c>
      <c r="U45" s="410"/>
      <c r="V45" s="410"/>
      <c r="W45" s="414"/>
      <c r="X45" s="414"/>
      <c r="Y45" s="164"/>
      <c r="Z45" s="107"/>
      <c r="AA45" s="433"/>
      <c r="AB45" s="425"/>
      <c r="AC45" s="183"/>
      <c r="AD45" s="416"/>
      <c r="AE45" s="108"/>
    </row>
    <row r="46" spans="1:31" s="19" customFormat="1" ht="12.75">
      <c r="A46" s="159" t="s">
        <v>114</v>
      </c>
      <c r="B46" s="160" t="s">
        <v>115</v>
      </c>
      <c r="C46" s="484" t="s">
        <v>1451</v>
      </c>
      <c r="D46" s="160" t="s">
        <v>116</v>
      </c>
      <c r="E46" s="156" t="s">
        <v>1350</v>
      </c>
      <c r="F46" s="483" t="s">
        <v>1468</v>
      </c>
      <c r="G46" s="176" t="s">
        <v>1360</v>
      </c>
      <c r="H46" s="412">
        <v>1213</v>
      </c>
      <c r="I46" s="442" t="s">
        <v>1439</v>
      </c>
      <c r="J46" s="647" t="s">
        <v>1059</v>
      </c>
      <c r="K46" s="411"/>
      <c r="L46" s="412" t="s">
        <v>49</v>
      </c>
      <c r="M46" s="162" t="s">
        <v>454</v>
      </c>
      <c r="N46" s="162">
        <v>1</v>
      </c>
      <c r="O46" s="106"/>
      <c r="P46" s="106"/>
      <c r="Q46" s="106"/>
      <c r="R46" s="163">
        <v>0.3</v>
      </c>
      <c r="S46" s="179"/>
      <c r="T46" s="413" t="s">
        <v>110</v>
      </c>
      <c r="U46" s="410"/>
      <c r="V46" s="410"/>
      <c r="W46" s="414"/>
      <c r="X46" s="414"/>
      <c r="Y46" s="164"/>
      <c r="Z46" s="107"/>
      <c r="AA46" s="433"/>
      <c r="AB46" s="425"/>
      <c r="AC46" s="183"/>
      <c r="AD46" s="416"/>
      <c r="AE46" s="108"/>
    </row>
    <row r="47" spans="1:31" s="19" customFormat="1" ht="12.75">
      <c r="A47" s="159" t="s">
        <v>114</v>
      </c>
      <c r="B47" s="160" t="s">
        <v>115</v>
      </c>
      <c r="C47" s="484" t="s">
        <v>1451</v>
      </c>
      <c r="D47" s="160" t="s">
        <v>116</v>
      </c>
      <c r="E47" s="156" t="s">
        <v>1350</v>
      </c>
      <c r="F47" s="483" t="s">
        <v>1468</v>
      </c>
      <c r="G47" s="176" t="s">
        <v>1359</v>
      </c>
      <c r="H47" s="412">
        <v>1213</v>
      </c>
      <c r="I47" s="442" t="s">
        <v>1439</v>
      </c>
      <c r="J47" s="647" t="s">
        <v>1059</v>
      </c>
      <c r="K47" s="411"/>
      <c r="L47" s="412" t="s">
        <v>32</v>
      </c>
      <c r="M47" s="106" t="s">
        <v>1303</v>
      </c>
      <c r="N47" s="162">
        <v>1</v>
      </c>
      <c r="O47" s="106">
        <v>36</v>
      </c>
      <c r="P47" s="106">
        <v>25</v>
      </c>
      <c r="Q47" s="106">
        <v>45</v>
      </c>
      <c r="R47" s="163">
        <f>(O47*P47*Q47)/1000000</f>
        <v>0.0405</v>
      </c>
      <c r="S47" s="179"/>
      <c r="T47" s="413" t="s">
        <v>110</v>
      </c>
      <c r="U47" s="410"/>
      <c r="V47" s="410"/>
      <c r="W47" s="414"/>
      <c r="X47" s="414"/>
      <c r="Y47" s="164"/>
      <c r="Z47" s="107"/>
      <c r="AA47" s="433"/>
      <c r="AB47" s="425"/>
      <c r="AC47" s="183"/>
      <c r="AD47" s="416"/>
      <c r="AE47" s="108"/>
    </row>
    <row r="48" spans="1:31" s="19" customFormat="1" ht="12.75">
      <c r="A48" s="159" t="s">
        <v>114</v>
      </c>
      <c r="B48" s="160" t="s">
        <v>115</v>
      </c>
      <c r="C48" s="484" t="s">
        <v>1451</v>
      </c>
      <c r="D48" s="160" t="s">
        <v>116</v>
      </c>
      <c r="E48" s="156" t="s">
        <v>1350</v>
      </c>
      <c r="F48" s="483" t="s">
        <v>1468</v>
      </c>
      <c r="G48" s="176" t="s">
        <v>1358</v>
      </c>
      <c r="H48" s="412">
        <v>1213</v>
      </c>
      <c r="I48" s="442" t="s">
        <v>1439</v>
      </c>
      <c r="J48" s="647" t="s">
        <v>1059</v>
      </c>
      <c r="K48" s="411"/>
      <c r="L48" s="412" t="s">
        <v>49</v>
      </c>
      <c r="M48" s="106" t="s">
        <v>1357</v>
      </c>
      <c r="N48" s="162">
        <v>1</v>
      </c>
      <c r="O48" s="106">
        <v>90</v>
      </c>
      <c r="P48" s="106">
        <v>80</v>
      </c>
      <c r="Q48" s="106">
        <v>25</v>
      </c>
      <c r="R48" s="163">
        <f>(O48*P48*Q48)/1000000</f>
        <v>0.18</v>
      </c>
      <c r="S48" s="179"/>
      <c r="T48" s="413" t="s">
        <v>110</v>
      </c>
      <c r="U48" s="410"/>
      <c r="V48" s="410"/>
      <c r="W48" s="414"/>
      <c r="X48" s="414"/>
      <c r="Y48" s="164"/>
      <c r="Z48" s="107"/>
      <c r="AA48" s="433"/>
      <c r="AB48" s="425"/>
      <c r="AC48" s="183"/>
      <c r="AD48" s="416"/>
      <c r="AE48" s="108"/>
    </row>
    <row r="49" spans="1:31" s="19" customFormat="1" ht="12.75">
      <c r="A49" s="159" t="s">
        <v>114</v>
      </c>
      <c r="B49" s="160" t="s">
        <v>115</v>
      </c>
      <c r="C49" s="484" t="s">
        <v>1451</v>
      </c>
      <c r="D49" s="160" t="s">
        <v>116</v>
      </c>
      <c r="E49" s="156" t="s">
        <v>1350</v>
      </c>
      <c r="F49" s="483" t="s">
        <v>1468</v>
      </c>
      <c r="G49" s="176" t="s">
        <v>1356</v>
      </c>
      <c r="H49" s="412">
        <v>1213</v>
      </c>
      <c r="I49" s="442" t="s">
        <v>1439</v>
      </c>
      <c r="J49" s="647" t="s">
        <v>1059</v>
      </c>
      <c r="K49" s="411"/>
      <c r="L49" s="412" t="s">
        <v>49</v>
      </c>
      <c r="M49" s="106" t="s">
        <v>1355</v>
      </c>
      <c r="N49" s="162">
        <v>1</v>
      </c>
      <c r="O49" s="106"/>
      <c r="P49" s="106"/>
      <c r="Q49" s="106"/>
      <c r="R49" s="163">
        <v>0.5</v>
      </c>
      <c r="S49" s="179"/>
      <c r="T49" s="413" t="s">
        <v>110</v>
      </c>
      <c r="U49" s="410"/>
      <c r="V49" s="410"/>
      <c r="W49" s="414"/>
      <c r="X49" s="414"/>
      <c r="Y49" s="164"/>
      <c r="Z49" s="107"/>
      <c r="AA49" s="433"/>
      <c r="AB49" s="425"/>
      <c r="AC49" s="183"/>
      <c r="AD49" s="416"/>
      <c r="AE49" s="108"/>
    </row>
    <row r="50" spans="1:31" s="19" customFormat="1" ht="12.75">
      <c r="A50" s="159" t="s">
        <v>114</v>
      </c>
      <c r="B50" s="160" t="s">
        <v>115</v>
      </c>
      <c r="C50" s="484" t="s">
        <v>1451</v>
      </c>
      <c r="D50" s="160" t="s">
        <v>116</v>
      </c>
      <c r="E50" s="156" t="s">
        <v>1350</v>
      </c>
      <c r="F50" s="483" t="s">
        <v>1468</v>
      </c>
      <c r="G50" s="176" t="s">
        <v>1354</v>
      </c>
      <c r="H50" s="412">
        <v>1213</v>
      </c>
      <c r="I50" s="442" t="s">
        <v>1439</v>
      </c>
      <c r="J50" s="647" t="s">
        <v>1059</v>
      </c>
      <c r="K50" s="411"/>
      <c r="L50" s="412" t="s">
        <v>49</v>
      </c>
      <c r="M50" s="106" t="s">
        <v>1353</v>
      </c>
      <c r="N50" s="162">
        <v>1</v>
      </c>
      <c r="O50" s="106">
        <v>76</v>
      </c>
      <c r="P50" s="106">
        <v>55</v>
      </c>
      <c r="Q50" s="106">
        <v>65</v>
      </c>
      <c r="R50" s="163">
        <f>(O50*P50*Q50)/1000000</f>
        <v>0.2717</v>
      </c>
      <c r="S50" s="179"/>
      <c r="T50" s="413" t="s">
        <v>110</v>
      </c>
      <c r="U50" s="410"/>
      <c r="V50" s="410"/>
      <c r="W50" s="414"/>
      <c r="X50" s="414"/>
      <c r="Y50" s="164"/>
      <c r="Z50" s="107"/>
      <c r="AA50" s="433"/>
      <c r="AB50" s="425"/>
      <c r="AC50" s="183"/>
      <c r="AD50" s="416"/>
      <c r="AE50" s="108"/>
    </row>
    <row r="51" spans="1:31" s="19" customFormat="1" ht="12.75">
      <c r="A51" s="159" t="s">
        <v>114</v>
      </c>
      <c r="B51" s="160" t="s">
        <v>115</v>
      </c>
      <c r="C51" s="484" t="s">
        <v>1451</v>
      </c>
      <c r="D51" s="160" t="s">
        <v>116</v>
      </c>
      <c r="E51" s="156" t="s">
        <v>1350</v>
      </c>
      <c r="F51" s="483" t="s">
        <v>1468</v>
      </c>
      <c r="G51" s="176" t="s">
        <v>1352</v>
      </c>
      <c r="H51" s="412">
        <v>1213</v>
      </c>
      <c r="I51" s="442" t="s">
        <v>1439</v>
      </c>
      <c r="J51" s="647" t="s">
        <v>1059</v>
      </c>
      <c r="K51" s="411"/>
      <c r="L51" s="412" t="s">
        <v>49</v>
      </c>
      <c r="M51" s="106" t="s">
        <v>1351</v>
      </c>
      <c r="N51" s="162">
        <v>1</v>
      </c>
      <c r="O51" s="106">
        <v>50</v>
      </c>
      <c r="P51" s="106">
        <v>45</v>
      </c>
      <c r="Q51" s="106">
        <v>45</v>
      </c>
      <c r="R51" s="163">
        <f>(O51*P51*Q51)/1000000</f>
        <v>0.10125</v>
      </c>
      <c r="S51" s="210"/>
      <c r="T51" s="413" t="s">
        <v>110</v>
      </c>
      <c r="U51" s="410"/>
      <c r="V51" s="410"/>
      <c r="W51" s="414"/>
      <c r="X51" s="414"/>
      <c r="Y51" s="164"/>
      <c r="Z51" s="107"/>
      <c r="AA51" s="433"/>
      <c r="AB51" s="425"/>
      <c r="AC51" s="211"/>
      <c r="AD51" s="416"/>
      <c r="AE51" s="108"/>
    </row>
    <row r="52" spans="1:32" s="19" customFormat="1" ht="12.75">
      <c r="A52" s="159" t="s">
        <v>114</v>
      </c>
      <c r="B52" s="160" t="s">
        <v>115</v>
      </c>
      <c r="C52" s="484" t="s">
        <v>1451</v>
      </c>
      <c r="D52" s="160" t="s">
        <v>116</v>
      </c>
      <c r="E52" s="156" t="s">
        <v>1350</v>
      </c>
      <c r="F52" s="483" t="s">
        <v>1468</v>
      </c>
      <c r="G52" s="176" t="s">
        <v>1349</v>
      </c>
      <c r="H52" s="412">
        <v>1213</v>
      </c>
      <c r="I52" s="442" t="s">
        <v>1439</v>
      </c>
      <c r="J52" s="647" t="s">
        <v>1059</v>
      </c>
      <c r="K52" s="458"/>
      <c r="L52" s="412" t="s">
        <v>32</v>
      </c>
      <c r="M52" s="49" t="s">
        <v>261</v>
      </c>
      <c r="N52" s="162">
        <v>1</v>
      </c>
      <c r="O52" s="49">
        <v>50</v>
      </c>
      <c r="P52" s="49">
        <v>45</v>
      </c>
      <c r="Q52" s="49">
        <v>45</v>
      </c>
      <c r="R52" s="163">
        <f>(O52*P52*Q52)/1000000</f>
        <v>0.10125</v>
      </c>
      <c r="S52" s="179"/>
      <c r="T52" s="413" t="s">
        <v>110</v>
      </c>
      <c r="U52" s="436"/>
      <c r="V52" s="436"/>
      <c r="W52" s="435"/>
      <c r="X52" s="435"/>
      <c r="Y52" s="164"/>
      <c r="Z52" s="50"/>
      <c r="AA52" s="433"/>
      <c r="AB52" s="432"/>
      <c r="AC52" s="183"/>
      <c r="AD52" s="438"/>
      <c r="AE52" s="51"/>
      <c r="AF52" s="212"/>
    </row>
    <row r="53" spans="1:32" s="19" customFormat="1" ht="12.75">
      <c r="A53" s="159" t="s">
        <v>114</v>
      </c>
      <c r="B53" s="160" t="s">
        <v>115</v>
      </c>
      <c r="C53" s="484" t="s">
        <v>1451</v>
      </c>
      <c r="D53" s="160" t="s">
        <v>116</v>
      </c>
      <c r="E53" s="156" t="s">
        <v>1350</v>
      </c>
      <c r="F53" s="483" t="s">
        <v>1468</v>
      </c>
      <c r="G53" s="176"/>
      <c r="H53" s="412">
        <v>1213</v>
      </c>
      <c r="I53" s="442" t="s">
        <v>1439</v>
      </c>
      <c r="J53" s="647" t="s">
        <v>1059</v>
      </c>
      <c r="K53" s="458"/>
      <c r="L53" s="412" t="s">
        <v>49</v>
      </c>
      <c r="M53" s="49" t="s">
        <v>1211</v>
      </c>
      <c r="N53" s="162">
        <v>1</v>
      </c>
      <c r="O53" s="49"/>
      <c r="P53" s="49"/>
      <c r="Q53" s="49"/>
      <c r="R53" s="163">
        <v>0.5</v>
      </c>
      <c r="S53" s="179"/>
      <c r="T53" s="413" t="s">
        <v>110</v>
      </c>
      <c r="U53" s="436"/>
      <c r="V53" s="436"/>
      <c r="W53" s="435"/>
      <c r="X53" s="434"/>
      <c r="Y53" s="164"/>
      <c r="Z53" s="50"/>
      <c r="AA53" s="433"/>
      <c r="AB53" s="432"/>
      <c r="AC53" s="183"/>
      <c r="AD53" s="431"/>
      <c r="AE53" s="261"/>
      <c r="AF53" s="253"/>
    </row>
    <row r="54" spans="1:32" ht="13.5" thickBot="1">
      <c r="A54" s="53"/>
      <c r="B54" s="54"/>
      <c r="C54" s="155"/>
      <c r="D54" s="54"/>
      <c r="E54" s="155"/>
      <c r="F54" s="255"/>
      <c r="G54" s="263"/>
      <c r="H54" s="421"/>
      <c r="I54" s="419"/>
      <c r="J54" s="419"/>
      <c r="K54" s="418"/>
      <c r="L54" s="423"/>
      <c r="M54" s="255"/>
      <c r="N54" s="255">
        <v>1</v>
      </c>
      <c r="O54" s="255"/>
      <c r="P54" s="255"/>
      <c r="Q54" s="255"/>
      <c r="R54" s="269">
        <f>(O54*P54*Q54)/1000000</f>
        <v>0</v>
      </c>
      <c r="S54" s="180"/>
      <c r="T54" s="422" t="s">
        <v>110</v>
      </c>
      <c r="U54" s="419"/>
      <c r="V54" s="419"/>
      <c r="W54" s="419"/>
      <c r="X54" s="418"/>
      <c r="Y54" s="421"/>
      <c r="Z54" s="419"/>
      <c r="AA54" s="420"/>
      <c r="AB54" s="419"/>
      <c r="AC54" s="184"/>
      <c r="AD54" s="418"/>
      <c r="AE54" s="417"/>
      <c r="AF54" s="254"/>
    </row>
  </sheetData>
  <sheetProtection/>
  <protectedRanges>
    <protectedRange sqref="N4:Q8" name="Plage5"/>
    <protectedRange sqref="T29:AB994" name="Plage3"/>
    <protectedRange sqref="B1:B2" name="Plage1"/>
    <protectedRange sqref="O31:Q35 M29:Q30 M31:N39 O39:Q39 R55:R994 M40:Q994 A29:L994" name="Plage2"/>
    <protectedRange sqref="AD29:AE994" name="Plage4"/>
    <protectedRange sqref="R29:R54" name="Plage2_1_1_7_3"/>
    <protectedRange sqref="O36:Q38" name="Plage2_1"/>
  </protectedRanges>
  <mergeCells count="35">
    <mergeCell ref="A5:A6"/>
    <mergeCell ref="A7:A8"/>
    <mergeCell ref="A9:A10"/>
    <mergeCell ref="N10:O10"/>
    <mergeCell ref="A11:A12"/>
    <mergeCell ref="A13:A14"/>
    <mergeCell ref="A15:A16"/>
    <mergeCell ref="A25:G25"/>
    <mergeCell ref="H25:K25"/>
    <mergeCell ref="L25:R25"/>
    <mergeCell ref="T25:X25"/>
    <mergeCell ref="Y25:AB25"/>
    <mergeCell ref="AE25:AE27"/>
    <mergeCell ref="A26:A27"/>
    <mergeCell ref="B26:F26"/>
    <mergeCell ref="G26:G27"/>
    <mergeCell ref="H26:J26"/>
    <mergeCell ref="K26:K27"/>
    <mergeCell ref="L26:L27"/>
    <mergeCell ref="M26:M27"/>
    <mergeCell ref="N26:N27"/>
    <mergeCell ref="O26:Q26"/>
    <mergeCell ref="R26:R27"/>
    <mergeCell ref="S26:S27"/>
    <mergeCell ref="T26:T27"/>
    <mergeCell ref="U26:U27"/>
    <mergeCell ref="V26:V27"/>
    <mergeCell ref="W26:W27"/>
    <mergeCell ref="X26:X27"/>
    <mergeCell ref="Y26:Y27"/>
    <mergeCell ref="AD26:AD27"/>
    <mergeCell ref="Z26:Z27"/>
    <mergeCell ref="AA26:AA27"/>
    <mergeCell ref="AB26:AB27"/>
    <mergeCell ref="AC26:AC27"/>
  </mergeCells>
  <dataValidations count="6">
    <dataValidation type="list" allowBlank="1" showInputMessage="1" showErrorMessage="1" sqref="T29:T54 W29:X53 AD29:AD53 Q5">
      <formula1>"O,N"</formula1>
    </dataValidation>
    <dataValidation type="list" allowBlank="1" showInputMessage="1" showErrorMessage="1" sqref="Y29:Y54">
      <formula1>"DOCBUR,DOCBIBLIO"</formula1>
    </dataValidation>
    <dataValidation type="list" allowBlank="1" showErrorMessage="1" prompt="&#10;" sqref="L29:L54">
      <formula1>"INFO,MOB,VER,ROC,DIV,LAB,FRAG"</formula1>
    </dataValidation>
    <dataValidation type="list" allowBlank="1" showInputMessage="1" showErrorMessage="1" sqref="Q4">
      <formula1>"A-1,A-2,B-1,B-2,C-1,C-2,D-1,D-2,E-1,E-2,F-1,F-2"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AD28">
      <formula1>"O/N"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H34"/>
  <sheetViews>
    <sheetView zoomScalePageLayoutView="0" workbookViewId="0" topLeftCell="A16">
      <selection activeCell="L43" sqref="L43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6.851562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4.00390625" style="5" bestFit="1" customWidth="1"/>
    <col min="15" max="15" width="5.7109375" style="5" customWidth="1"/>
    <col min="16" max="16" width="6.7109375" style="5" customWidth="1"/>
    <col min="17" max="17" width="9.421875" style="5" bestFit="1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117</v>
      </c>
      <c r="B1" s="99"/>
      <c r="C1" s="102"/>
      <c r="D1" s="101"/>
      <c r="E1" s="101"/>
      <c r="F1" s="101"/>
      <c r="G1" s="101"/>
      <c r="H1" s="457"/>
      <c r="I1" s="457"/>
      <c r="J1" s="457"/>
      <c r="K1" s="457"/>
      <c r="L1" s="101"/>
      <c r="M1" s="101"/>
      <c r="N1" s="101"/>
      <c r="O1" s="101"/>
      <c r="P1" s="101"/>
      <c r="Q1" s="101"/>
      <c r="R1" s="102"/>
      <c r="S1" s="102"/>
      <c r="T1" s="457"/>
      <c r="U1" s="457"/>
      <c r="V1" s="457"/>
      <c r="W1" s="457"/>
      <c r="X1" s="103"/>
      <c r="Y1" s="103"/>
      <c r="Z1" s="103"/>
      <c r="AA1" s="103"/>
      <c r="AB1" s="103"/>
      <c r="AC1" s="103"/>
      <c r="AD1" s="103"/>
      <c r="AE1" s="457"/>
      <c r="AF1" s="2"/>
      <c r="AG1" s="2"/>
    </row>
    <row r="2" spans="1:33" ht="15.75">
      <c r="A2" s="16" t="s">
        <v>118</v>
      </c>
      <c r="B2" s="248"/>
      <c r="C2" s="17"/>
      <c r="D2" s="18"/>
      <c r="E2" s="18"/>
      <c r="F2" s="18"/>
      <c r="G2" s="18"/>
      <c r="H2" s="16"/>
      <c r="I2" s="455"/>
      <c r="J2" s="456"/>
      <c r="K2" s="17"/>
      <c r="L2" s="18"/>
      <c r="M2" s="18"/>
      <c r="N2" s="18"/>
      <c r="O2" s="18"/>
      <c r="P2" s="18"/>
      <c r="Q2" s="18"/>
      <c r="R2" s="17"/>
      <c r="S2" s="17"/>
      <c r="T2" s="455"/>
      <c r="U2" s="455"/>
      <c r="V2" s="455"/>
      <c r="W2" s="455"/>
      <c r="X2" s="198"/>
      <c r="Y2" s="198"/>
      <c r="Z2" s="198"/>
      <c r="AA2" s="198"/>
      <c r="AB2" s="198"/>
      <c r="AC2" s="198"/>
      <c r="AD2" s="198"/>
      <c r="AE2" s="455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13"/>
      <c r="J3" s="454"/>
      <c r="L3" s="113"/>
      <c r="M3" s="113"/>
      <c r="N3" s="113"/>
      <c r="O3" s="113"/>
      <c r="P3" s="113"/>
      <c r="Q3" s="113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3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13"/>
      <c r="AA4" s="13"/>
      <c r="AB4" s="13"/>
      <c r="AC4" s="13"/>
      <c r="AD4" s="13"/>
      <c r="AE4" s="13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13"/>
      <c r="I5" s="13"/>
      <c r="J5" s="454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13"/>
      <c r="AA5" s="13"/>
      <c r="AB5" s="13"/>
      <c r="AC5" s="13"/>
      <c r="AD5" s="13"/>
      <c r="AE5" s="13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13"/>
      <c r="I6" s="13"/>
      <c r="J6" s="454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13"/>
      <c r="AA6" s="13"/>
      <c r="AB6" s="13"/>
      <c r="AC6" s="13"/>
      <c r="AD6" s="13"/>
      <c r="AE6" s="13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13"/>
      <c r="I7" s="13"/>
      <c r="J7" s="454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13"/>
      <c r="AA7" s="13"/>
      <c r="AB7" s="13"/>
      <c r="AC7" s="13"/>
      <c r="AD7" s="13"/>
      <c r="AE7" s="13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13"/>
      <c r="I8" s="13"/>
      <c r="J8" s="454"/>
      <c r="K8" s="2"/>
      <c r="L8" s="148" t="s">
        <v>102</v>
      </c>
      <c r="M8" s="149"/>
      <c r="N8" s="149"/>
      <c r="O8" s="150"/>
      <c r="P8" s="151"/>
      <c r="Q8" s="197">
        <f>SUM($R$29:$R$969)+SUM($AB$29:$AB$969)</f>
        <v>1.9799999999999998</v>
      </c>
      <c r="R8"/>
      <c r="S8" s="192"/>
      <c r="T8" s="113"/>
      <c r="U8" s="114"/>
      <c r="V8" s="114"/>
      <c r="W8" s="115"/>
      <c r="X8" s="117"/>
      <c r="Y8" s="14"/>
      <c r="Z8" s="13"/>
      <c r="AA8" s="13"/>
      <c r="AB8" s="13"/>
      <c r="AC8" s="13"/>
      <c r="AD8" s="13"/>
      <c r="AE8" s="13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13"/>
      <c r="I9" s="13"/>
      <c r="J9" s="454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13"/>
      <c r="AA9" s="13"/>
      <c r="AB9" s="13"/>
      <c r="AC9" s="13"/>
      <c r="AD9" s="13"/>
      <c r="AE9" s="13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13"/>
      <c r="I10" s="13"/>
      <c r="J10" s="454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13"/>
      <c r="AA10" s="13"/>
      <c r="AB10" s="13"/>
      <c r="AC10" s="13"/>
      <c r="AD10" s="13"/>
      <c r="AE10" s="13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13"/>
      <c r="I11" s="13"/>
      <c r="J11" s="454"/>
      <c r="K11" s="2"/>
      <c r="L11" s="189" t="s">
        <v>82</v>
      </c>
      <c r="M11" s="190"/>
      <c r="N11" s="186"/>
      <c r="O11" s="191">
        <f>SUMIF($L$29:$L$969,"INFO",$R$29:$R$969)</f>
        <v>0</v>
      </c>
      <c r="P11" s="181">
        <f>SUMIF($L$29:$L$969,"INFO",$S$29:$S$969)</f>
        <v>0</v>
      </c>
      <c r="Q11" s="182">
        <f aca="true" t="shared" si="0" ref="Q11:Q19">O11-P11</f>
        <v>0</v>
      </c>
      <c r="R11" s="192"/>
      <c r="S11" s="192"/>
      <c r="T11" s="113"/>
      <c r="U11" s="114"/>
      <c r="V11" s="114"/>
      <c r="W11" s="115"/>
      <c r="X11" s="117"/>
      <c r="Y11" s="14"/>
      <c r="Z11" s="13"/>
      <c r="AA11" s="13"/>
      <c r="AB11" s="13"/>
      <c r="AC11" s="13"/>
      <c r="AD11" s="13"/>
      <c r="AE11" s="13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13"/>
      <c r="I12" s="13"/>
      <c r="J12" s="454"/>
      <c r="K12" s="2"/>
      <c r="L12" s="189" t="s">
        <v>83</v>
      </c>
      <c r="M12" s="190"/>
      <c r="N12" s="186"/>
      <c r="O12" s="181">
        <f>SUMIF($L$29:$L$969,"MOB",$R$29:$R$969)</f>
        <v>1.9799999999999998</v>
      </c>
      <c r="P12" s="181">
        <f>SUMIF($L$29:$L$969,"MOB",$S$29:$S$969)</f>
        <v>0</v>
      </c>
      <c r="Q12" s="182">
        <f t="shared" si="0"/>
        <v>1.9799999999999998</v>
      </c>
      <c r="R12" s="192"/>
      <c r="S12" s="192"/>
      <c r="T12" s="113"/>
      <c r="U12" s="114"/>
      <c r="V12" s="114"/>
      <c r="W12" s="115"/>
      <c r="X12" s="117"/>
      <c r="Y12" s="14"/>
      <c r="Z12" s="13"/>
      <c r="AA12" s="13"/>
      <c r="AB12" s="13"/>
      <c r="AC12" s="13"/>
      <c r="AD12" s="13"/>
      <c r="AE12" s="13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13"/>
      <c r="I13" s="13"/>
      <c r="J13" s="454"/>
      <c r="K13" s="2"/>
      <c r="L13" s="189" t="s">
        <v>84</v>
      </c>
      <c r="M13" s="190"/>
      <c r="N13" s="186"/>
      <c r="O13" s="181">
        <f>SUMIF($L$29:$L$969,"DIV",$R$29:$R$969)</f>
        <v>0</v>
      </c>
      <c r="P13" s="181">
        <f>SUMIF($L$29:$L$969,"DIV",$S$29:$S$969)</f>
        <v>0</v>
      </c>
      <c r="Q13" s="182">
        <f t="shared" si="0"/>
        <v>0</v>
      </c>
      <c r="R13" s="192"/>
      <c r="S13" s="192"/>
      <c r="T13" s="113"/>
      <c r="U13" s="114"/>
      <c r="V13" s="114"/>
      <c r="W13" s="115"/>
      <c r="X13" s="117"/>
      <c r="Y13" s="14"/>
      <c r="Z13" s="13"/>
      <c r="AA13" s="13"/>
      <c r="AB13" s="13"/>
      <c r="AC13" s="13"/>
      <c r="AD13" s="13"/>
      <c r="AE13" s="13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453"/>
      <c r="I14" s="10"/>
      <c r="J14" s="10"/>
      <c r="K14" s="10"/>
      <c r="L14" s="189" t="s">
        <v>85</v>
      </c>
      <c r="M14" s="190"/>
      <c r="N14" s="186"/>
      <c r="O14" s="181">
        <f>SUMIF($L$29:$L$969,"LAB",$R$32:$R$969)</f>
        <v>0</v>
      </c>
      <c r="P14" s="181">
        <f>SUMIF($L$29:$L$969,"LAB",$S$29:$S$969)</f>
        <v>0</v>
      </c>
      <c r="Q14" s="182">
        <f t="shared" si="0"/>
        <v>0</v>
      </c>
      <c r="R14" s="193"/>
      <c r="S14" s="193"/>
      <c r="T14" s="453"/>
      <c r="U14" s="453"/>
      <c r="V14" s="453"/>
      <c r="W14" s="453"/>
      <c r="X14" s="10"/>
      <c r="Y14" s="10"/>
      <c r="Z14" s="10"/>
      <c r="AA14" s="10"/>
      <c r="AB14" s="10"/>
      <c r="AC14" s="10"/>
      <c r="AD14" s="10"/>
      <c r="AE14" s="453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13"/>
      <c r="I15" s="13"/>
      <c r="J15" s="454"/>
      <c r="K15" s="2"/>
      <c r="L15" s="189" t="s">
        <v>86</v>
      </c>
      <c r="M15" s="190"/>
      <c r="N15" s="186"/>
      <c r="O15" s="181">
        <f>SUMIF($L$29:$L$969,"FRAG",$R$29:$R$969)</f>
        <v>0</v>
      </c>
      <c r="P15" s="181">
        <f>SUMIF($L$29:$L$969,"FRAG",$S$29:$S$969)</f>
        <v>0</v>
      </c>
      <c r="Q15" s="182">
        <f t="shared" si="0"/>
        <v>0</v>
      </c>
      <c r="R15" s="192"/>
      <c r="S15" s="192"/>
      <c r="T15" s="113"/>
      <c r="U15" s="114"/>
      <c r="V15" s="114"/>
      <c r="W15" s="115"/>
      <c r="X15" s="117"/>
      <c r="Y15" s="14"/>
      <c r="Z15" s="13"/>
      <c r="AA15" s="13"/>
      <c r="AB15" s="13"/>
      <c r="AC15" s="13"/>
      <c r="AD15" s="13"/>
      <c r="AE15" s="13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13"/>
      <c r="I16" s="13"/>
      <c r="J16" s="454"/>
      <c r="K16" s="2"/>
      <c r="L16" s="189" t="s">
        <v>87</v>
      </c>
      <c r="M16" s="190"/>
      <c r="N16" s="186"/>
      <c r="O16" s="181">
        <f>SUMIF($L$29:$L$969,"VER",$R$29:$R$969)</f>
        <v>0</v>
      </c>
      <c r="P16" s="181">
        <f>SUMIF($L$29:$L$969,"VER",$S$29:$S$969)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13"/>
      <c r="AA16" s="13"/>
      <c r="AB16" s="13"/>
      <c r="AC16" s="13"/>
      <c r="AD16" s="13"/>
      <c r="AE16" s="13"/>
    </row>
    <row r="17" spans="1:31" ht="16.5" thickBot="1">
      <c r="A17" s="112"/>
      <c r="B17" s="112"/>
      <c r="C17" s="2"/>
      <c r="D17" s="113"/>
      <c r="E17" s="113"/>
      <c r="F17" s="113"/>
      <c r="G17" s="113"/>
      <c r="H17" s="13"/>
      <c r="I17" s="13"/>
      <c r="J17" s="454"/>
      <c r="K17" s="2"/>
      <c r="L17" s="189" t="s">
        <v>88</v>
      </c>
      <c r="M17" s="190"/>
      <c r="N17" s="186"/>
      <c r="O17" s="181">
        <f>SUMIF($L$29:$L$969,"ROC",$R$29:$R$969)</f>
        <v>0</v>
      </c>
      <c r="P17" s="181">
        <f>SUMIF($L$29:$L$969,"ROC",$S$29:$S$969)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13"/>
      <c r="AA17" s="13"/>
      <c r="AB17" s="13"/>
      <c r="AC17" s="13"/>
      <c r="AD17" s="13"/>
      <c r="AE17" s="13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453"/>
      <c r="I18" s="10"/>
      <c r="J18" s="10"/>
      <c r="K18" s="10"/>
      <c r="L18" s="189" t="s">
        <v>95</v>
      </c>
      <c r="M18" s="190"/>
      <c r="N18" s="186"/>
      <c r="O18" s="181">
        <f>SUMIF($Y$29:$Y$969,"DOCBUR",$AB$29:$AB$969)</f>
        <v>0</v>
      </c>
      <c r="P18" s="181">
        <f>SUMIF($Y$29:$Y$969,"DOCBUR",$AC$29:$AC$969)</f>
        <v>0</v>
      </c>
      <c r="Q18" s="182">
        <f t="shared" si="0"/>
        <v>0</v>
      </c>
      <c r="R18" s="193"/>
      <c r="S18" s="193"/>
      <c r="T18" s="453"/>
      <c r="U18" s="453"/>
      <c r="V18" s="453"/>
      <c r="W18" s="453"/>
      <c r="X18" s="10"/>
      <c r="Y18" s="10"/>
      <c r="Z18" s="10"/>
      <c r="AA18" s="10"/>
      <c r="AB18" s="10"/>
      <c r="AC18" s="10"/>
      <c r="AD18" s="10"/>
      <c r="AE18" s="453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13"/>
      <c r="I19" s="13"/>
      <c r="J19" s="454"/>
      <c r="K19" s="2"/>
      <c r="L19" s="189" t="s">
        <v>96</v>
      </c>
      <c r="M19" s="190"/>
      <c r="N19" s="186"/>
      <c r="O19" s="181">
        <f>SUMIF($Y$29:$Y$969,"DOCBIBLIO",$AB$29:$AB$969)</f>
        <v>0</v>
      </c>
      <c r="P19" s="181">
        <f>SUMIF($Y$29:$Y$969,"DOCBIBLIO",$AC$29:$AC$969)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13"/>
      <c r="AA19" s="13"/>
      <c r="AB19" s="13"/>
      <c r="AC19" s="13"/>
      <c r="AD19" s="13"/>
      <c r="AE19" s="13"/>
    </row>
    <row r="20" spans="1:31" ht="15.75">
      <c r="A20" s="112"/>
      <c r="B20" s="112"/>
      <c r="C20" s="2"/>
      <c r="D20" s="113"/>
      <c r="E20" s="113"/>
      <c r="F20" s="113"/>
      <c r="G20" s="113"/>
      <c r="H20" s="13"/>
      <c r="I20" s="13"/>
      <c r="J20" s="454"/>
      <c r="K20" s="2"/>
      <c r="L20" s="112"/>
      <c r="M20" s="113"/>
      <c r="N20" s="113"/>
      <c r="O20" s="114"/>
      <c r="P20" s="115"/>
      <c r="Q20" s="117"/>
      <c r="R20" s="192"/>
      <c r="S20" s="192"/>
      <c r="T20" s="113"/>
      <c r="U20" s="114"/>
      <c r="V20" s="114"/>
      <c r="W20" s="115"/>
      <c r="X20" s="117"/>
      <c r="Y20" s="14"/>
      <c r="Z20" s="13"/>
      <c r="AA20" s="13"/>
      <c r="AB20" s="13"/>
      <c r="AC20" s="13"/>
      <c r="AD20" s="13"/>
      <c r="AE20" s="13"/>
    </row>
    <row r="21" spans="1:31" ht="15.75">
      <c r="A21" s="112"/>
      <c r="B21" s="112"/>
      <c r="C21" s="2"/>
      <c r="D21" s="113"/>
      <c r="E21" s="113"/>
      <c r="F21" s="113"/>
      <c r="G21" s="113"/>
      <c r="H21" s="13"/>
      <c r="I21" s="13"/>
      <c r="J21" s="454"/>
      <c r="K21" s="2"/>
      <c r="L21" s="112"/>
      <c r="M21" s="113"/>
      <c r="N21" s="113"/>
      <c r="O21" s="114"/>
      <c r="P21" s="115"/>
      <c r="Q21" s="117"/>
      <c r="R21" s="192"/>
      <c r="S21" s="192"/>
      <c r="T21" s="113"/>
      <c r="U21" s="114"/>
      <c r="V21" s="114"/>
      <c r="W21" s="115"/>
      <c r="X21" s="117"/>
      <c r="Y21" s="14"/>
      <c r="Z21" s="13"/>
      <c r="AA21" s="13"/>
      <c r="AB21" s="13"/>
      <c r="AC21" s="13"/>
      <c r="AD21" s="13"/>
      <c r="AE21" s="13"/>
    </row>
    <row r="22" spans="1:31" ht="15.75">
      <c r="A22" s="112"/>
      <c r="B22" s="112"/>
      <c r="C22" s="2"/>
      <c r="D22" s="113"/>
      <c r="E22" s="113"/>
      <c r="F22" s="113"/>
      <c r="G22" s="113"/>
      <c r="H22" s="13"/>
      <c r="I22" s="13"/>
      <c r="J22" s="454"/>
      <c r="K22" s="2"/>
      <c r="L22" s="112"/>
      <c r="M22" s="113"/>
      <c r="N22" s="113"/>
      <c r="O22" s="114"/>
      <c r="P22" s="115"/>
      <c r="Q22" s="117"/>
      <c r="R22" s="192"/>
      <c r="S22" s="192"/>
      <c r="T22" s="113"/>
      <c r="U22" s="114"/>
      <c r="V22" s="114"/>
      <c r="W22" s="115"/>
      <c r="X22" s="117"/>
      <c r="Y22" s="14"/>
      <c r="Z22" s="13"/>
      <c r="AA22" s="13"/>
      <c r="AB22" s="13"/>
      <c r="AC22" s="13"/>
      <c r="AD22" s="13"/>
      <c r="AE22" s="13"/>
    </row>
    <row r="23" spans="1:31" ht="15.75">
      <c r="A23" s="112"/>
      <c r="B23" s="112"/>
      <c r="C23" s="2"/>
      <c r="D23" s="113"/>
      <c r="E23" s="113"/>
      <c r="F23" s="113"/>
      <c r="G23" s="113"/>
      <c r="H23" s="13"/>
      <c r="I23" s="13"/>
      <c r="J23" s="454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13"/>
      <c r="AA23" s="13"/>
      <c r="AB23" s="13"/>
      <c r="AC23" s="13"/>
      <c r="AD23" s="13"/>
      <c r="AE23" s="13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453"/>
      <c r="I24" s="10"/>
      <c r="J24" s="10"/>
      <c r="K24" s="10"/>
      <c r="L24" s="23"/>
      <c r="M24" s="23"/>
      <c r="N24" s="23"/>
      <c r="O24" s="23"/>
      <c r="P24" s="23"/>
      <c r="Q24" s="23"/>
      <c r="R24" s="23"/>
      <c r="S24" s="23"/>
      <c r="T24" s="453"/>
      <c r="U24" s="453"/>
      <c r="V24" s="453"/>
      <c r="W24" s="453"/>
      <c r="X24" s="10"/>
      <c r="Y24" s="10"/>
      <c r="Z24" s="10"/>
      <c r="AA24" s="10"/>
      <c r="AB24" s="10"/>
      <c r="AC24" s="10"/>
      <c r="AD24" s="10"/>
      <c r="AE24" s="453"/>
      <c r="AF24" s="23"/>
      <c r="AG24" s="23"/>
      <c r="AH24" s="8"/>
    </row>
    <row r="25" spans="1:31" ht="12.75">
      <c r="A25" s="750" t="s">
        <v>16</v>
      </c>
      <c r="B25" s="751"/>
      <c r="C25" s="824"/>
      <c r="D25" s="824"/>
      <c r="E25" s="824"/>
      <c r="F25" s="824"/>
      <c r="G25" s="825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452"/>
      <c r="T25" s="766" t="s">
        <v>94</v>
      </c>
      <c r="U25" s="826"/>
      <c r="V25" s="826"/>
      <c r="W25" s="826"/>
      <c r="X25" s="826"/>
      <c r="Y25" s="764" t="s">
        <v>35</v>
      </c>
      <c r="Z25" s="765"/>
      <c r="AA25" s="765"/>
      <c r="AB25" s="765"/>
      <c r="AC25" s="153"/>
      <c r="AD25" s="451"/>
      <c r="AE25" s="819" t="s">
        <v>0</v>
      </c>
    </row>
    <row r="26" spans="1:31" ht="12.75" customHeight="1">
      <c r="A26" s="772" t="s">
        <v>24</v>
      </c>
      <c r="B26" s="774" t="s">
        <v>25</v>
      </c>
      <c r="C26" s="822"/>
      <c r="D26" s="822"/>
      <c r="E26" s="822"/>
      <c r="F26" s="823"/>
      <c r="G26" s="773" t="s">
        <v>19</v>
      </c>
      <c r="H26" s="742"/>
      <c r="I26" s="743"/>
      <c r="J26" s="743"/>
      <c r="K26" s="818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1302</v>
      </c>
      <c r="S26" s="740" t="s">
        <v>1301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104</v>
      </c>
      <c r="AB26" s="758" t="s">
        <v>105</v>
      </c>
      <c r="AC26" s="762" t="s">
        <v>1301</v>
      </c>
      <c r="AD26" s="757" t="s">
        <v>55</v>
      </c>
      <c r="AE26" s="820"/>
    </row>
    <row r="27" spans="1:31" ht="23.25" customHeight="1">
      <c r="A27" s="772"/>
      <c r="B27" s="22" t="s">
        <v>37</v>
      </c>
      <c r="C27" s="448" t="s">
        <v>17</v>
      </c>
      <c r="D27" s="448" t="s">
        <v>18</v>
      </c>
      <c r="E27" s="448" t="s">
        <v>23</v>
      </c>
      <c r="F27" s="104" t="s">
        <v>40</v>
      </c>
      <c r="G27" s="773" t="s">
        <v>19</v>
      </c>
      <c r="H27" s="450" t="s">
        <v>17</v>
      </c>
      <c r="I27" s="449" t="s">
        <v>18</v>
      </c>
      <c r="J27" s="449" t="s">
        <v>19</v>
      </c>
      <c r="K27" s="818"/>
      <c r="L27" s="768"/>
      <c r="M27" s="747" t="s">
        <v>26</v>
      </c>
      <c r="N27" s="747" t="s">
        <v>20</v>
      </c>
      <c r="O27" s="448" t="s">
        <v>79</v>
      </c>
      <c r="P27" s="448" t="s">
        <v>80</v>
      </c>
      <c r="Q27" s="448" t="s">
        <v>21</v>
      </c>
      <c r="R27" s="818"/>
      <c r="S27" s="818"/>
      <c r="T27" s="742"/>
      <c r="U27" s="762"/>
      <c r="V27" s="762"/>
      <c r="W27" s="762"/>
      <c r="X27" s="762"/>
      <c r="Y27" s="761"/>
      <c r="Z27" s="759"/>
      <c r="AA27" s="759"/>
      <c r="AB27" s="759"/>
      <c r="AC27" s="817"/>
      <c r="AD27" s="757"/>
      <c r="AE27" s="821"/>
    </row>
    <row r="28" spans="1:31" ht="12.75">
      <c r="A28" s="167"/>
      <c r="B28" s="447"/>
      <c r="C28" s="168"/>
      <c r="D28" s="168"/>
      <c r="E28" s="168"/>
      <c r="F28" s="168"/>
      <c r="G28" s="169"/>
      <c r="H28" s="446"/>
      <c r="I28" s="445"/>
      <c r="J28" s="445"/>
      <c r="K28" s="444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908" t="s">
        <v>1451</v>
      </c>
      <c r="D29" s="897" t="s">
        <v>116</v>
      </c>
      <c r="E29" s="896" t="s">
        <v>1426</v>
      </c>
      <c r="F29" s="897"/>
      <c r="G29" s="906" t="s">
        <v>1425</v>
      </c>
      <c r="H29" s="942"/>
      <c r="I29" s="905"/>
      <c r="J29" s="896"/>
      <c r="K29" s="920" t="s">
        <v>1536</v>
      </c>
      <c r="L29" s="412" t="s">
        <v>32</v>
      </c>
      <c r="M29" s="162" t="s">
        <v>212</v>
      </c>
      <c r="N29" s="162">
        <v>1</v>
      </c>
      <c r="O29" s="162">
        <v>160</v>
      </c>
      <c r="P29" s="162">
        <v>80</v>
      </c>
      <c r="Q29" s="162">
        <v>75</v>
      </c>
      <c r="R29" s="163">
        <f>(O29*P29*Q29)/1000000</f>
        <v>0.96</v>
      </c>
      <c r="S29" s="179"/>
      <c r="T29" s="413" t="s">
        <v>110</v>
      </c>
      <c r="U29" s="442"/>
      <c r="V29" s="442"/>
      <c r="W29" s="441"/>
      <c r="X29" s="441"/>
      <c r="Y29" s="164"/>
      <c r="Z29" s="165"/>
      <c r="AA29" s="433"/>
      <c r="AB29" s="440"/>
      <c r="AC29" s="183"/>
      <c r="AD29" s="439"/>
      <c r="AE29" s="166" t="s">
        <v>140</v>
      </c>
    </row>
    <row r="30" spans="1:31" s="19" customFormat="1" ht="12.75">
      <c r="A30" s="159" t="s">
        <v>114</v>
      </c>
      <c r="B30" s="160" t="s">
        <v>115</v>
      </c>
      <c r="C30" s="908" t="s">
        <v>1451</v>
      </c>
      <c r="D30" s="897" t="s">
        <v>116</v>
      </c>
      <c r="E30" s="896" t="s">
        <v>376</v>
      </c>
      <c r="F30" s="905" t="s">
        <v>1459</v>
      </c>
      <c r="G30" s="906" t="s">
        <v>1424</v>
      </c>
      <c r="H30" s="942">
        <v>2223</v>
      </c>
      <c r="I30" s="905" t="s">
        <v>1439</v>
      </c>
      <c r="J30" s="908" t="s">
        <v>1478</v>
      </c>
      <c r="K30" s="920"/>
      <c r="L30" s="412" t="s">
        <v>32</v>
      </c>
      <c r="M30" s="162" t="s">
        <v>113</v>
      </c>
      <c r="N30" s="162">
        <v>1</v>
      </c>
      <c r="O30" s="162">
        <v>120</v>
      </c>
      <c r="P30" s="162">
        <v>45</v>
      </c>
      <c r="Q30" s="162">
        <v>75</v>
      </c>
      <c r="R30" s="163">
        <f>(O30*P30*Q30)/1000000</f>
        <v>0.405</v>
      </c>
      <c r="S30" s="179"/>
      <c r="T30" s="413" t="s">
        <v>110</v>
      </c>
      <c r="U30" s="442"/>
      <c r="V30" s="442"/>
      <c r="W30" s="441"/>
      <c r="X30" s="441"/>
      <c r="Y30" s="164"/>
      <c r="Z30" s="165"/>
      <c r="AA30" s="433"/>
      <c r="AB30" s="440"/>
      <c r="AC30" s="183"/>
      <c r="AD30" s="439"/>
      <c r="AE30" s="166"/>
    </row>
    <row r="31" spans="1:31" s="19" customFormat="1" ht="12.75">
      <c r="A31" s="159" t="s">
        <v>114</v>
      </c>
      <c r="B31" s="160" t="s">
        <v>115</v>
      </c>
      <c r="C31" s="908" t="s">
        <v>1451</v>
      </c>
      <c r="D31" s="897" t="s">
        <v>116</v>
      </c>
      <c r="E31" s="896" t="s">
        <v>1384</v>
      </c>
      <c r="F31" s="931" t="s">
        <v>1459</v>
      </c>
      <c r="G31" s="906" t="s">
        <v>1423</v>
      </c>
      <c r="H31" s="942">
        <v>2223</v>
      </c>
      <c r="I31" s="905" t="s">
        <v>1439</v>
      </c>
      <c r="J31" s="908" t="s">
        <v>1478</v>
      </c>
      <c r="K31" s="943"/>
      <c r="L31" s="412" t="s">
        <v>32</v>
      </c>
      <c r="M31" s="162" t="s">
        <v>222</v>
      </c>
      <c r="N31" s="162">
        <v>1</v>
      </c>
      <c r="O31" s="162">
        <v>50</v>
      </c>
      <c r="P31" s="162">
        <v>35</v>
      </c>
      <c r="Q31" s="162">
        <v>180</v>
      </c>
      <c r="R31" s="163">
        <f>(O31*P31*Q31)/1000000</f>
        <v>0.315</v>
      </c>
      <c r="S31" s="179"/>
      <c r="T31" s="413" t="s">
        <v>110</v>
      </c>
      <c r="U31" s="436"/>
      <c r="V31" s="436"/>
      <c r="W31" s="435"/>
      <c r="X31" s="435"/>
      <c r="Y31" s="164"/>
      <c r="Z31" s="50"/>
      <c r="AA31" s="443"/>
      <c r="AB31" s="432"/>
      <c r="AC31" s="183"/>
      <c r="AD31" s="438"/>
      <c r="AE31" s="51"/>
    </row>
    <row r="32" spans="1:31" s="19" customFormat="1" ht="12.75">
      <c r="A32" s="159" t="s">
        <v>114</v>
      </c>
      <c r="B32" s="160" t="s">
        <v>115</v>
      </c>
      <c r="C32" s="484" t="s">
        <v>1451</v>
      </c>
      <c r="D32" s="160" t="s">
        <v>116</v>
      </c>
      <c r="E32" s="156" t="s">
        <v>585</v>
      </c>
      <c r="F32" s="160"/>
      <c r="G32" s="176" t="s">
        <v>1422</v>
      </c>
      <c r="H32" s="412"/>
      <c r="I32" s="442"/>
      <c r="J32" s="161"/>
      <c r="K32" s="430" t="s">
        <v>1463</v>
      </c>
      <c r="L32" s="412" t="s">
        <v>32</v>
      </c>
      <c r="M32" s="162" t="s">
        <v>107</v>
      </c>
      <c r="N32" s="162">
        <v>1</v>
      </c>
      <c r="O32" s="162"/>
      <c r="P32" s="162"/>
      <c r="Q32" s="162"/>
      <c r="R32" s="163">
        <v>0.15</v>
      </c>
      <c r="S32" s="179"/>
      <c r="T32" s="413" t="s">
        <v>110</v>
      </c>
      <c r="U32" s="442"/>
      <c r="V32" s="442"/>
      <c r="W32" s="441"/>
      <c r="X32" s="441"/>
      <c r="Y32" s="164"/>
      <c r="Z32" s="165"/>
      <c r="AA32" s="433"/>
      <c r="AB32" s="440"/>
      <c r="AC32" s="183"/>
      <c r="AD32" s="439"/>
      <c r="AE32" s="166"/>
    </row>
    <row r="33" spans="1:31" s="19" customFormat="1" ht="12.75">
      <c r="A33" s="159" t="s">
        <v>114</v>
      </c>
      <c r="B33" s="160" t="s">
        <v>115</v>
      </c>
      <c r="C33" s="484" t="s">
        <v>1451</v>
      </c>
      <c r="D33" s="160" t="s">
        <v>116</v>
      </c>
      <c r="E33" s="156" t="s">
        <v>585</v>
      </c>
      <c r="F33" s="160"/>
      <c r="G33" s="176" t="s">
        <v>1421</v>
      </c>
      <c r="H33" s="412"/>
      <c r="I33" s="442"/>
      <c r="J33" s="161"/>
      <c r="K33" s="430" t="s">
        <v>1463</v>
      </c>
      <c r="L33" s="412" t="s">
        <v>32</v>
      </c>
      <c r="M33" s="162" t="s">
        <v>107</v>
      </c>
      <c r="N33" s="162">
        <v>1</v>
      </c>
      <c r="O33" s="162"/>
      <c r="P33" s="162"/>
      <c r="Q33" s="162"/>
      <c r="R33" s="163">
        <v>0.15</v>
      </c>
      <c r="S33" s="179"/>
      <c r="T33" s="413" t="s">
        <v>110</v>
      </c>
      <c r="U33" s="442"/>
      <c r="V33" s="442"/>
      <c r="W33" s="441"/>
      <c r="X33" s="441"/>
      <c r="Y33" s="164"/>
      <c r="Z33" s="165"/>
      <c r="AA33" s="433"/>
      <c r="AB33" s="440"/>
      <c r="AC33" s="183"/>
      <c r="AD33" s="439"/>
      <c r="AE33" s="166"/>
    </row>
    <row r="34" spans="1:32" ht="13.5" thickBot="1">
      <c r="A34" s="53"/>
      <c r="B34" s="54"/>
      <c r="C34" s="648" t="s">
        <v>1451</v>
      </c>
      <c r="D34" s="54"/>
      <c r="E34" s="155"/>
      <c r="F34" s="255"/>
      <c r="G34" s="263"/>
      <c r="H34" s="421"/>
      <c r="I34" s="419"/>
      <c r="J34" s="419"/>
      <c r="K34" s="418"/>
      <c r="L34" s="423" t="s">
        <v>32</v>
      </c>
      <c r="M34" s="255"/>
      <c r="N34" s="255">
        <v>1</v>
      </c>
      <c r="O34" s="255"/>
      <c r="P34" s="255"/>
      <c r="Q34" s="255"/>
      <c r="R34" s="269">
        <f>(O34*P34*Q34)/1000000</f>
        <v>0</v>
      </c>
      <c r="S34" s="180"/>
      <c r="T34" s="422" t="s">
        <v>110</v>
      </c>
      <c r="U34" s="419"/>
      <c r="V34" s="419"/>
      <c r="W34" s="419"/>
      <c r="X34" s="418"/>
      <c r="Y34" s="421"/>
      <c r="Z34" s="419"/>
      <c r="AA34" s="420"/>
      <c r="AB34" s="419"/>
      <c r="AC34" s="184"/>
      <c r="AD34" s="418"/>
      <c r="AE34" s="417"/>
      <c r="AF34" s="254"/>
    </row>
  </sheetData>
  <sheetProtection/>
  <protectedRanges>
    <protectedRange sqref="N4:Q8" name="Plage5"/>
    <protectedRange sqref="T29:AB974" name="Plage3"/>
    <protectedRange sqref="B1:B2" name="Plage1"/>
    <protectedRange sqref="R35:R974 A29:Q974" name="Plage2"/>
    <protectedRange sqref="AD29:AE974" name="Plage4"/>
    <protectedRange sqref="R29:R34" name="Plage2_1_1_7_3"/>
  </protectedRanges>
  <mergeCells count="35">
    <mergeCell ref="A5:A6"/>
    <mergeCell ref="A7:A8"/>
    <mergeCell ref="A9:A10"/>
    <mergeCell ref="N10:O10"/>
    <mergeCell ref="A11:A12"/>
    <mergeCell ref="A13:A14"/>
    <mergeCell ref="A15:A16"/>
    <mergeCell ref="A25:G25"/>
    <mergeCell ref="H25:K25"/>
    <mergeCell ref="L25:R25"/>
    <mergeCell ref="T25:X25"/>
    <mergeCell ref="Y25:AB25"/>
    <mergeCell ref="AE25:AE27"/>
    <mergeCell ref="A26:A27"/>
    <mergeCell ref="B26:F26"/>
    <mergeCell ref="G26:G27"/>
    <mergeCell ref="H26:J26"/>
    <mergeCell ref="K26:K27"/>
    <mergeCell ref="L26:L27"/>
    <mergeCell ref="M26:M27"/>
    <mergeCell ref="N26:N27"/>
    <mergeCell ref="O26:Q26"/>
    <mergeCell ref="R26:R27"/>
    <mergeCell ref="S26:S27"/>
    <mergeCell ref="T26:T27"/>
    <mergeCell ref="U26:U27"/>
    <mergeCell ref="V26:V27"/>
    <mergeCell ref="W26:W27"/>
    <mergeCell ref="X26:X27"/>
    <mergeCell ref="Y26:Y27"/>
    <mergeCell ref="AD26:AD27"/>
    <mergeCell ref="Z26:Z27"/>
    <mergeCell ref="AA26:AA27"/>
    <mergeCell ref="AB26:AB27"/>
    <mergeCell ref="AC26:AC27"/>
  </mergeCells>
  <dataValidations count="6">
    <dataValidation type="list" allowBlank="1" showInputMessage="1" showErrorMessage="1" sqref="Q4">
      <formula1>"A-1,A-2,B-1,B-2,C-1,C-2,D-1,D-2,E-1,E-2,F-1,F-2"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W29:X33 T29:T34 Q5 AD29:AD33">
      <formula1>"O,N"</formula1>
    </dataValidation>
    <dataValidation type="list" allowBlank="1" showInputMessage="1" showErrorMessage="1" sqref="Y29:Y34">
      <formula1>"DOCBUR,DOCBIBLIO"</formula1>
    </dataValidation>
    <dataValidation type="list" allowBlank="1" showErrorMessage="1" prompt="&#10;" sqref="L29:L34">
      <formula1>"INFO,MOB,VER,ROC,DIV,LAB,FRAG"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53"/>
  <sheetViews>
    <sheetView zoomScalePageLayoutView="0" workbookViewId="0" topLeftCell="A21">
      <selection activeCell="K46" sqref="K46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6.851562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4.00390625" style="247" customWidth="1"/>
    <col min="12" max="12" width="8.421875" style="5" customWidth="1"/>
    <col min="13" max="13" width="32.00390625" style="5" customWidth="1"/>
    <col min="14" max="14" width="4.00390625" style="5" bestFit="1" customWidth="1"/>
    <col min="15" max="15" width="5.7109375" style="5" customWidth="1"/>
    <col min="16" max="16" width="6.7109375" style="5" customWidth="1"/>
    <col min="17" max="17" width="9.421875" style="5" bestFit="1" customWidth="1"/>
    <col min="18" max="18" width="10.7109375" style="5" customWidth="1"/>
    <col min="19" max="19" width="7.57421875" style="5" customWidth="1"/>
    <col min="20" max="20" width="8.140625" style="247" customWidth="1"/>
    <col min="21" max="22" width="9.8515625" style="247" customWidth="1"/>
    <col min="23" max="24" width="7.28125" style="247" customWidth="1"/>
    <col min="25" max="25" width="9.00390625" style="247" customWidth="1"/>
    <col min="26" max="26" width="24.140625" style="247" customWidth="1"/>
    <col min="27" max="27" width="8.00390625" style="247" bestFit="1" customWidth="1"/>
    <col min="28" max="28" width="8.7109375" style="247" bestFit="1" customWidth="1"/>
    <col min="29" max="30" width="5.7109375" style="247" bestFit="1" customWidth="1"/>
    <col min="31" max="31" width="29.140625" style="247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117</v>
      </c>
      <c r="B1" s="99"/>
      <c r="C1" s="102"/>
      <c r="D1" s="101"/>
      <c r="E1" s="101"/>
      <c r="F1" s="101"/>
      <c r="G1" s="101"/>
      <c r="H1" s="213"/>
      <c r="I1" s="213"/>
      <c r="J1" s="213"/>
      <c r="K1" s="213"/>
      <c r="L1" s="101"/>
      <c r="M1" s="101"/>
      <c r="N1" s="101"/>
      <c r="O1" s="101"/>
      <c r="P1" s="101"/>
      <c r="Q1" s="101"/>
      <c r="R1" s="102"/>
      <c r="S1" s="102"/>
      <c r="T1" s="213"/>
      <c r="U1" s="213"/>
      <c r="V1" s="213"/>
      <c r="W1" s="213"/>
      <c r="X1" s="103"/>
      <c r="Y1" s="103"/>
      <c r="Z1" s="103"/>
      <c r="AA1" s="103"/>
      <c r="AB1" s="103"/>
      <c r="AC1" s="103"/>
      <c r="AD1" s="103"/>
      <c r="AE1" s="213"/>
      <c r="AF1" s="2"/>
      <c r="AG1" s="2"/>
    </row>
    <row r="2" spans="1:33" ht="15.75">
      <c r="A2" s="16" t="s">
        <v>118</v>
      </c>
      <c r="B2" s="248"/>
      <c r="C2" s="17"/>
      <c r="D2" s="18"/>
      <c r="E2" s="18"/>
      <c r="F2" s="18"/>
      <c r="G2" s="18"/>
      <c r="H2" s="16"/>
      <c r="I2" s="214"/>
      <c r="J2" s="215"/>
      <c r="K2" s="17"/>
      <c r="L2" s="18"/>
      <c r="M2" s="18"/>
      <c r="N2" s="18"/>
      <c r="O2" s="18"/>
      <c r="P2" s="18"/>
      <c r="Q2" s="18"/>
      <c r="R2" s="17"/>
      <c r="S2" s="17"/>
      <c r="T2" s="214"/>
      <c r="U2" s="214"/>
      <c r="V2" s="214"/>
      <c r="W2" s="214"/>
      <c r="X2" s="198"/>
      <c r="Y2" s="198"/>
      <c r="Z2" s="198"/>
      <c r="AA2" s="198"/>
      <c r="AB2" s="198"/>
      <c r="AC2" s="198"/>
      <c r="AD2" s="198"/>
      <c r="AE2" s="214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216"/>
      <c r="J3" s="217"/>
      <c r="L3" s="113"/>
      <c r="M3" s="113"/>
      <c r="N3" s="113"/>
      <c r="O3" s="113"/>
      <c r="P3" s="113"/>
      <c r="Q3" s="113"/>
      <c r="T3" s="216"/>
      <c r="U3" s="216"/>
      <c r="V3" s="216"/>
      <c r="W3" s="216"/>
      <c r="X3" s="14"/>
      <c r="Y3" s="14"/>
      <c r="Z3" s="14"/>
      <c r="AA3" s="14"/>
      <c r="AB3" s="14"/>
      <c r="AC3" s="14"/>
      <c r="AD3" s="14"/>
      <c r="AE3" s="216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216"/>
      <c r="AA4" s="216"/>
      <c r="AB4" s="216"/>
      <c r="AC4" s="216"/>
      <c r="AD4" s="216"/>
      <c r="AE4" s="216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216"/>
      <c r="I5" s="216"/>
      <c r="J5" s="217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216"/>
      <c r="AA5" s="216"/>
      <c r="AB5" s="216"/>
      <c r="AC5" s="216"/>
      <c r="AD5" s="216"/>
      <c r="AE5" s="216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216"/>
      <c r="I6" s="216"/>
      <c r="J6" s="217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216"/>
      <c r="AA6" s="216"/>
      <c r="AB6" s="216"/>
      <c r="AC6" s="216"/>
      <c r="AD6" s="216"/>
      <c r="AE6" s="216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216"/>
      <c r="I7" s="216"/>
      <c r="J7" s="217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216"/>
      <c r="AA7" s="216"/>
      <c r="AB7" s="216"/>
      <c r="AC7" s="216"/>
      <c r="AD7" s="216"/>
      <c r="AE7" s="216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216"/>
      <c r="I8" s="216"/>
      <c r="J8" s="217"/>
      <c r="K8" s="2"/>
      <c r="L8" s="148" t="s">
        <v>102</v>
      </c>
      <c r="M8" s="149"/>
      <c r="N8" s="149"/>
      <c r="O8" s="150"/>
      <c r="P8" s="151"/>
      <c r="Q8" s="197">
        <f>SUM($R$29:$R$986)+SUM($AB$29:$AB$986)</f>
        <v>14.1725</v>
      </c>
      <c r="R8"/>
      <c r="S8" s="192"/>
      <c r="T8" s="113"/>
      <c r="U8" s="114"/>
      <c r="V8" s="114"/>
      <c r="W8" s="115"/>
      <c r="X8" s="117"/>
      <c r="Y8" s="14"/>
      <c r="Z8" s="216"/>
      <c r="AA8" s="216"/>
      <c r="AB8" s="216"/>
      <c r="AC8" s="216"/>
      <c r="AD8" s="216"/>
      <c r="AE8" s="216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216"/>
      <c r="I9" s="216"/>
      <c r="J9" s="217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216"/>
      <c r="AA9" s="216"/>
      <c r="AB9" s="216"/>
      <c r="AC9" s="216"/>
      <c r="AD9" s="216"/>
      <c r="AE9" s="216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216"/>
      <c r="I10" s="216"/>
      <c r="J10" s="217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216"/>
      <c r="AA10" s="216"/>
      <c r="AB10" s="216"/>
      <c r="AC10" s="216"/>
      <c r="AD10" s="216"/>
      <c r="AE10" s="216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216"/>
      <c r="I11" s="216"/>
      <c r="J11" s="217"/>
      <c r="K11" s="2"/>
      <c r="L11" s="189" t="s">
        <v>82</v>
      </c>
      <c r="M11" s="190"/>
      <c r="N11" s="186"/>
      <c r="O11" s="191">
        <f>SUMIF($L$29:$L$986,"INFO",$R$29:$R$986)</f>
        <v>0.5</v>
      </c>
      <c r="P11" s="181">
        <f>SUMIF($L$29:$L$986,"INFO",$S$29:$S$986)</f>
        <v>0</v>
      </c>
      <c r="Q11" s="182">
        <f aca="true" t="shared" si="0" ref="Q11:Q19">O11-P11</f>
        <v>0.5</v>
      </c>
      <c r="R11" s="192"/>
      <c r="S11" s="192"/>
      <c r="T11" s="113"/>
      <c r="U11" s="114"/>
      <c r="V11" s="114"/>
      <c r="W11" s="115"/>
      <c r="X11" s="117"/>
      <c r="Y11" s="14"/>
      <c r="Z11" s="216"/>
      <c r="AA11" s="216"/>
      <c r="AB11" s="216"/>
      <c r="AC11" s="216"/>
      <c r="AD11" s="216"/>
      <c r="AE11" s="216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216"/>
      <c r="I12" s="216"/>
      <c r="J12" s="217"/>
      <c r="K12" s="2"/>
      <c r="L12" s="189" t="s">
        <v>83</v>
      </c>
      <c r="M12" s="190"/>
      <c r="N12" s="186"/>
      <c r="O12" s="181">
        <f>SUMIF($L$29:$L$986,"MOB",$R$29:$R$986)</f>
        <v>8.302500000000002</v>
      </c>
      <c r="P12" s="181">
        <f>SUMIF($L$29:$L$986,"MOB",$S$29:$S$986)</f>
        <v>0</v>
      </c>
      <c r="Q12" s="182">
        <f t="shared" si="0"/>
        <v>8.302500000000002</v>
      </c>
      <c r="R12" s="192"/>
      <c r="S12" s="192"/>
      <c r="T12" s="113"/>
      <c r="U12" s="114"/>
      <c r="V12" s="114"/>
      <c r="W12" s="115"/>
      <c r="X12" s="117"/>
      <c r="Y12" s="14"/>
      <c r="Z12" s="216"/>
      <c r="AA12" s="216"/>
      <c r="AB12" s="216"/>
      <c r="AC12" s="216"/>
      <c r="AD12" s="216"/>
      <c r="AE12" s="216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216"/>
      <c r="I13" s="216"/>
      <c r="J13" s="217"/>
      <c r="K13" s="2"/>
      <c r="L13" s="189" t="s">
        <v>84</v>
      </c>
      <c r="M13" s="190"/>
      <c r="N13" s="186"/>
      <c r="O13" s="181">
        <f>SUMIF($L$29:$L$986,"DIV",$R$29:$R$986)</f>
        <v>0</v>
      </c>
      <c r="P13" s="181">
        <f>SUMIF($L$29:$L$986,"DIV",$S$29:$S$986)</f>
        <v>0</v>
      </c>
      <c r="Q13" s="182">
        <f t="shared" si="0"/>
        <v>0</v>
      </c>
      <c r="R13" s="192"/>
      <c r="S13" s="192"/>
      <c r="T13" s="113"/>
      <c r="U13" s="114"/>
      <c r="V13" s="114"/>
      <c r="W13" s="115"/>
      <c r="X13" s="117"/>
      <c r="Y13" s="14"/>
      <c r="Z13" s="216"/>
      <c r="AA13" s="216"/>
      <c r="AB13" s="216"/>
      <c r="AC13" s="216"/>
      <c r="AD13" s="216"/>
      <c r="AE13" s="216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218"/>
      <c r="I14" s="219"/>
      <c r="J14" s="219"/>
      <c r="K14" s="219"/>
      <c r="L14" s="189" t="s">
        <v>85</v>
      </c>
      <c r="M14" s="190"/>
      <c r="N14" s="186"/>
      <c r="O14" s="181">
        <f>SUMIF($L$29:$L$986,"LAB",$R$32:$R$986)</f>
        <v>1.942</v>
      </c>
      <c r="P14" s="181">
        <f>SUMIF($L$29:$L$986,"LAB",$S$29:$S$986)</f>
        <v>0</v>
      </c>
      <c r="Q14" s="182">
        <f t="shared" si="0"/>
        <v>1.942</v>
      </c>
      <c r="R14" s="193"/>
      <c r="S14" s="193"/>
      <c r="T14" s="218"/>
      <c r="U14" s="218"/>
      <c r="V14" s="218"/>
      <c r="W14" s="218"/>
      <c r="X14" s="219"/>
      <c r="Y14" s="219"/>
      <c r="Z14" s="219"/>
      <c r="AA14" s="219"/>
      <c r="AB14" s="219"/>
      <c r="AC14" s="219"/>
      <c r="AD14" s="219"/>
      <c r="AE14" s="218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216"/>
      <c r="I15" s="216"/>
      <c r="J15" s="217"/>
      <c r="K15" s="2"/>
      <c r="L15" s="189" t="s">
        <v>86</v>
      </c>
      <c r="M15" s="190"/>
      <c r="N15" s="186"/>
      <c r="O15" s="181">
        <f>SUMIF($L$29:$L$986,"FRAG",$R$29:$R$986)</f>
        <v>0.168</v>
      </c>
      <c r="P15" s="181">
        <f>SUMIF($L$29:$L$986,"FRAG",$S$29:$S$986)</f>
        <v>0</v>
      </c>
      <c r="Q15" s="182">
        <f t="shared" si="0"/>
        <v>0.168</v>
      </c>
      <c r="R15" s="192"/>
      <c r="S15" s="192"/>
      <c r="T15" s="113"/>
      <c r="U15" s="114"/>
      <c r="V15" s="114"/>
      <c r="W15" s="115"/>
      <c r="X15" s="117"/>
      <c r="Y15" s="14"/>
      <c r="Z15" s="216"/>
      <c r="AA15" s="216"/>
      <c r="AB15" s="216"/>
      <c r="AC15" s="216"/>
      <c r="AD15" s="216"/>
      <c r="AE15" s="216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216"/>
      <c r="I16" s="216"/>
      <c r="J16" s="217"/>
      <c r="K16" s="2"/>
      <c r="L16" s="189" t="s">
        <v>87</v>
      </c>
      <c r="M16" s="190"/>
      <c r="N16" s="186"/>
      <c r="O16" s="181">
        <f>SUMIF($L$29:$L$986,"VER",$R$29:$R$986)</f>
        <v>0</v>
      </c>
      <c r="P16" s="181">
        <f>SUMIF($L$29:$L$986,"VER",$S$29:$S$986)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216"/>
      <c r="AA16" s="216"/>
      <c r="AB16" s="216"/>
      <c r="AC16" s="216"/>
      <c r="AD16" s="216"/>
      <c r="AE16" s="216"/>
    </row>
    <row r="17" spans="1:31" ht="16.5" thickBot="1">
      <c r="A17" s="112"/>
      <c r="B17" s="112"/>
      <c r="C17" s="2"/>
      <c r="D17" s="113"/>
      <c r="E17" s="113"/>
      <c r="F17" s="113"/>
      <c r="G17" s="113"/>
      <c r="H17" s="216"/>
      <c r="I17" s="216"/>
      <c r="J17" s="217"/>
      <c r="K17" s="2"/>
      <c r="L17" s="189" t="s">
        <v>88</v>
      </c>
      <c r="M17" s="190"/>
      <c r="N17" s="186"/>
      <c r="O17" s="181">
        <f>SUMIF($L$29:$L$986,"ROC",$R$29:$R$986)</f>
        <v>0</v>
      </c>
      <c r="P17" s="181">
        <f>SUMIF($L$29:$L$986,"ROC",$S$29:$S$986)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216"/>
      <c r="AA17" s="216"/>
      <c r="AB17" s="216"/>
      <c r="AC17" s="216"/>
      <c r="AD17" s="216"/>
      <c r="AE17" s="216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218"/>
      <c r="I18" s="219"/>
      <c r="J18" s="219"/>
      <c r="K18" s="219"/>
      <c r="L18" s="189" t="s">
        <v>95</v>
      </c>
      <c r="M18" s="190"/>
      <c r="N18" s="186"/>
      <c r="O18" s="181">
        <f>SUMIF($Y$29:$Y$986,"DOCBUR",$AB$29:$AB$986)</f>
        <v>0</v>
      </c>
      <c r="P18" s="181">
        <f>SUMIF($Y$29:$Y$986,"DOCBUR",$AC$29:$AC$986)</f>
        <v>0</v>
      </c>
      <c r="Q18" s="182">
        <f t="shared" si="0"/>
        <v>0</v>
      </c>
      <c r="R18" s="193"/>
      <c r="S18" s="193"/>
      <c r="T18" s="218"/>
      <c r="U18" s="218"/>
      <c r="V18" s="218"/>
      <c r="W18" s="218"/>
      <c r="X18" s="219"/>
      <c r="Y18" s="219"/>
      <c r="Z18" s="219"/>
      <c r="AA18" s="219"/>
      <c r="AB18" s="219"/>
      <c r="AC18" s="219"/>
      <c r="AD18" s="219"/>
      <c r="AE18" s="218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216"/>
      <c r="I19" s="216"/>
      <c r="J19" s="217"/>
      <c r="K19" s="2"/>
      <c r="L19" s="189" t="s">
        <v>96</v>
      </c>
      <c r="M19" s="190"/>
      <c r="N19" s="186"/>
      <c r="O19" s="181">
        <f>SUMIF($Y$29:$Y$986,"DOCBIBLIO",$AB$29:$AB$986)</f>
        <v>0</v>
      </c>
      <c r="P19" s="181">
        <f>SUMIF($Y$29:$Y$986,"DOCBIBLIO",$AC$29:$AC$986)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216"/>
      <c r="AA19" s="216"/>
      <c r="AB19" s="216"/>
      <c r="AC19" s="216"/>
      <c r="AD19" s="216"/>
      <c r="AE19" s="216"/>
    </row>
    <row r="20" spans="1:31" ht="15.75">
      <c r="A20" s="112"/>
      <c r="B20" s="112"/>
      <c r="C20" s="2"/>
      <c r="D20" s="113"/>
      <c r="E20" s="113"/>
      <c r="F20" s="113"/>
      <c r="G20" s="113"/>
      <c r="H20" s="216"/>
      <c r="I20" s="216"/>
      <c r="J20" s="217"/>
      <c r="K20" s="2"/>
      <c r="L20" s="112"/>
      <c r="M20" s="113"/>
      <c r="N20" s="113"/>
      <c r="O20" s="114"/>
      <c r="P20" s="115"/>
      <c r="Q20" s="117"/>
      <c r="R20" s="192"/>
      <c r="S20" s="192"/>
      <c r="T20" s="113"/>
      <c r="U20" s="114"/>
      <c r="V20" s="114"/>
      <c r="W20" s="115"/>
      <c r="X20" s="117"/>
      <c r="Y20" s="14"/>
      <c r="Z20" s="216"/>
      <c r="AA20" s="216"/>
      <c r="AB20" s="216"/>
      <c r="AC20" s="216"/>
      <c r="AD20" s="216"/>
      <c r="AE20" s="216"/>
    </row>
    <row r="21" spans="1:31" ht="15.75">
      <c r="A21" s="112"/>
      <c r="B21" s="112"/>
      <c r="C21" s="2"/>
      <c r="D21" s="113"/>
      <c r="E21" s="113"/>
      <c r="F21" s="113"/>
      <c r="G21" s="113"/>
      <c r="H21" s="216"/>
      <c r="I21" s="216"/>
      <c r="J21" s="217"/>
      <c r="K21" s="2"/>
      <c r="L21" s="112"/>
      <c r="M21" s="113"/>
      <c r="N21" s="113"/>
      <c r="O21" s="114"/>
      <c r="P21" s="115"/>
      <c r="Q21" s="117"/>
      <c r="R21" s="192"/>
      <c r="S21" s="192"/>
      <c r="T21" s="113"/>
      <c r="U21" s="114"/>
      <c r="V21" s="114"/>
      <c r="W21" s="115"/>
      <c r="X21" s="117"/>
      <c r="Y21" s="14"/>
      <c r="Z21" s="216"/>
      <c r="AA21" s="216"/>
      <c r="AB21" s="216"/>
      <c r="AC21" s="216"/>
      <c r="AD21" s="216"/>
      <c r="AE21" s="216"/>
    </row>
    <row r="22" spans="1:31" ht="15.75">
      <c r="A22" s="112"/>
      <c r="B22" s="112"/>
      <c r="C22" s="2"/>
      <c r="D22" s="113"/>
      <c r="E22" s="113"/>
      <c r="F22" s="113"/>
      <c r="G22" s="113"/>
      <c r="H22" s="216"/>
      <c r="I22" s="216"/>
      <c r="J22" s="217"/>
      <c r="K22" s="2"/>
      <c r="L22" s="112"/>
      <c r="M22" s="113"/>
      <c r="N22" s="113"/>
      <c r="O22" s="114"/>
      <c r="P22" s="115"/>
      <c r="Q22" s="117"/>
      <c r="R22" s="192"/>
      <c r="S22" s="192"/>
      <c r="T22" s="113"/>
      <c r="U22" s="114"/>
      <c r="V22" s="114"/>
      <c r="W22" s="115"/>
      <c r="X22" s="117"/>
      <c r="Y22" s="14"/>
      <c r="Z22" s="216"/>
      <c r="AA22" s="216"/>
      <c r="AB22" s="216"/>
      <c r="AC22" s="216"/>
      <c r="AD22" s="216"/>
      <c r="AE22" s="216"/>
    </row>
    <row r="23" spans="1:31" ht="15.75">
      <c r="A23" s="112"/>
      <c r="B23" s="112"/>
      <c r="C23" s="2"/>
      <c r="D23" s="113"/>
      <c r="E23" s="113"/>
      <c r="F23" s="113"/>
      <c r="G23" s="113"/>
      <c r="H23" s="216"/>
      <c r="I23" s="216"/>
      <c r="J23" s="217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216"/>
      <c r="AA23" s="216"/>
      <c r="AB23" s="216"/>
      <c r="AC23" s="216"/>
      <c r="AD23" s="216"/>
      <c r="AE23" s="216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218"/>
      <c r="I24" s="219"/>
      <c r="J24" s="219"/>
      <c r="K24" s="219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X24" s="219"/>
      <c r="Y24" s="219"/>
      <c r="Z24" s="219"/>
      <c r="AA24" s="219"/>
      <c r="AB24" s="219"/>
      <c r="AC24" s="219"/>
      <c r="AD24" s="219"/>
      <c r="AE24" s="218"/>
      <c r="AF24" s="23"/>
      <c r="AG24" s="23"/>
      <c r="AH24" s="8"/>
    </row>
    <row r="25" spans="1:31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7"/>
      <c r="V25" s="767"/>
      <c r="W25" s="767"/>
      <c r="X25" s="767"/>
      <c r="Y25" s="764" t="s">
        <v>35</v>
      </c>
      <c r="Z25" s="765"/>
      <c r="AA25" s="765"/>
      <c r="AB25" s="765"/>
      <c r="AC25" s="153"/>
      <c r="AD25" s="138"/>
      <c r="AE25" s="754" t="s">
        <v>0</v>
      </c>
    </row>
    <row r="26" spans="1:31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97</v>
      </c>
      <c r="S26" s="740" t="s">
        <v>91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104</v>
      </c>
      <c r="AB26" s="758" t="s">
        <v>105</v>
      </c>
      <c r="AC26" s="762" t="s">
        <v>91</v>
      </c>
      <c r="AD26" s="757" t="s">
        <v>55</v>
      </c>
      <c r="AE26" s="755"/>
    </row>
    <row r="27" spans="1:31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104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68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41"/>
      <c r="S27" s="741"/>
      <c r="T27" s="742"/>
      <c r="U27" s="762"/>
      <c r="V27" s="762"/>
      <c r="W27" s="762"/>
      <c r="X27" s="762"/>
      <c r="Y27" s="761"/>
      <c r="Z27" s="759"/>
      <c r="AA27" s="759"/>
      <c r="AB27" s="759"/>
      <c r="AC27" s="763"/>
      <c r="AD27" s="757"/>
      <c r="AE27" s="756"/>
    </row>
    <row r="28" spans="1:31" ht="12.75">
      <c r="A28" s="167"/>
      <c r="B28" s="222"/>
      <c r="C28" s="168"/>
      <c r="D28" s="168"/>
      <c r="E28" s="168"/>
      <c r="F28" s="168"/>
      <c r="G28" s="169"/>
      <c r="H28" s="223"/>
      <c r="I28" s="224"/>
      <c r="J28" s="224"/>
      <c r="K28" s="225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460" t="s">
        <v>1451</v>
      </c>
      <c r="D29" s="459" t="s">
        <v>1215</v>
      </c>
      <c r="E29" s="156" t="s">
        <v>376</v>
      </c>
      <c r="F29" s="459" t="s">
        <v>1474</v>
      </c>
      <c r="G29" s="176" t="s">
        <v>339</v>
      </c>
      <c r="H29" s="226">
        <v>1323</v>
      </c>
      <c r="I29" s="369" t="s">
        <v>1215</v>
      </c>
      <c r="J29" s="476" t="s">
        <v>1437</v>
      </c>
      <c r="K29" s="228"/>
      <c r="L29" s="226" t="s">
        <v>32</v>
      </c>
      <c r="M29" s="162" t="s">
        <v>128</v>
      </c>
      <c r="N29" s="162">
        <v>1</v>
      </c>
      <c r="O29" s="162">
        <v>200</v>
      </c>
      <c r="P29" s="162">
        <v>100</v>
      </c>
      <c r="Q29" s="162">
        <v>80</v>
      </c>
      <c r="R29" s="163">
        <f aca="true" t="shared" si="1" ref="R29:R35">(O29*P29*Q29)/1000000</f>
        <v>1.6</v>
      </c>
      <c r="S29" s="179"/>
      <c r="T29" s="229" t="s">
        <v>110</v>
      </c>
      <c r="U29" s="227"/>
      <c r="V29" s="227"/>
      <c r="W29" s="230"/>
      <c r="X29" s="230"/>
      <c r="Y29" s="164"/>
      <c r="Z29" s="165"/>
      <c r="AA29" s="231"/>
      <c r="AB29" s="232"/>
      <c r="AC29" s="183"/>
      <c r="AD29" s="233"/>
      <c r="AE29" s="166"/>
    </row>
    <row r="30" spans="1:31" s="19" customFormat="1" ht="12.75">
      <c r="A30" s="159" t="s">
        <v>114</v>
      </c>
      <c r="B30" s="160" t="s">
        <v>115</v>
      </c>
      <c r="C30" s="912" t="s">
        <v>1451</v>
      </c>
      <c r="D30" s="911" t="s">
        <v>1215</v>
      </c>
      <c r="E30" s="896" t="s">
        <v>376</v>
      </c>
      <c r="F30" s="911" t="s">
        <v>1474</v>
      </c>
      <c r="G30" s="906" t="s">
        <v>340</v>
      </c>
      <c r="H30" s="907">
        <v>1222</v>
      </c>
      <c r="I30" s="911" t="s">
        <v>1439</v>
      </c>
      <c r="J30" s="912" t="s">
        <v>1472</v>
      </c>
      <c r="K30" s="909" t="s">
        <v>990</v>
      </c>
      <c r="L30" s="226" t="s">
        <v>32</v>
      </c>
      <c r="M30" s="162" t="s">
        <v>128</v>
      </c>
      <c r="N30" s="162">
        <v>1</v>
      </c>
      <c r="O30" s="162">
        <v>200</v>
      </c>
      <c r="P30" s="162">
        <v>100</v>
      </c>
      <c r="Q30" s="162">
        <v>80</v>
      </c>
      <c r="R30" s="163">
        <f t="shared" si="1"/>
        <v>1.6</v>
      </c>
      <c r="S30" s="179"/>
      <c r="T30" s="229" t="s">
        <v>110</v>
      </c>
      <c r="U30" s="227"/>
      <c r="V30" s="227"/>
      <c r="W30" s="230"/>
      <c r="X30" s="230"/>
      <c r="Y30" s="164"/>
      <c r="Z30" s="165"/>
      <c r="AA30" s="231"/>
      <c r="AB30" s="232"/>
      <c r="AC30" s="183"/>
      <c r="AD30" s="233"/>
      <c r="AE30" s="166"/>
    </row>
    <row r="31" spans="1:31" s="19" customFormat="1" ht="12.75">
      <c r="A31" s="159" t="s">
        <v>114</v>
      </c>
      <c r="B31" s="160" t="s">
        <v>115</v>
      </c>
      <c r="C31" s="460" t="s">
        <v>1451</v>
      </c>
      <c r="D31" s="459" t="s">
        <v>1215</v>
      </c>
      <c r="E31" s="156" t="s">
        <v>376</v>
      </c>
      <c r="F31" s="459" t="s">
        <v>1474</v>
      </c>
      <c r="G31" s="176" t="s">
        <v>341</v>
      </c>
      <c r="H31" s="234">
        <v>1323</v>
      </c>
      <c r="I31" s="374" t="s">
        <v>1215</v>
      </c>
      <c r="J31" s="473" t="s">
        <v>1437</v>
      </c>
      <c r="K31" s="236"/>
      <c r="L31" s="226" t="s">
        <v>32</v>
      </c>
      <c r="M31" s="162" t="s">
        <v>290</v>
      </c>
      <c r="N31" s="162">
        <v>1</v>
      </c>
      <c r="O31" s="162">
        <v>100</v>
      </c>
      <c r="P31" s="162">
        <v>60</v>
      </c>
      <c r="Q31" s="162">
        <v>115</v>
      </c>
      <c r="R31" s="163">
        <f t="shared" si="1"/>
        <v>0.69</v>
      </c>
      <c r="S31" s="179"/>
      <c r="T31" s="229" t="s">
        <v>110</v>
      </c>
      <c r="U31" s="235"/>
      <c r="V31" s="235"/>
      <c r="W31" s="237"/>
      <c r="X31" s="237"/>
      <c r="Y31" s="164"/>
      <c r="Z31" s="50"/>
      <c r="AA31" s="238"/>
      <c r="AB31" s="239"/>
      <c r="AC31" s="183"/>
      <c r="AD31" s="240"/>
      <c r="AE31" s="51"/>
    </row>
    <row r="32" spans="1:31" s="19" customFormat="1" ht="12.75">
      <c r="A32" s="159" t="s">
        <v>114</v>
      </c>
      <c r="B32" s="160" t="s">
        <v>115</v>
      </c>
      <c r="C32" s="460" t="s">
        <v>1451</v>
      </c>
      <c r="D32" s="459" t="s">
        <v>1215</v>
      </c>
      <c r="E32" s="156" t="s">
        <v>376</v>
      </c>
      <c r="F32" s="459" t="s">
        <v>1474</v>
      </c>
      <c r="G32" s="176" t="s">
        <v>342</v>
      </c>
      <c r="H32" s="234">
        <v>1323</v>
      </c>
      <c r="I32" s="374" t="s">
        <v>1215</v>
      </c>
      <c r="J32" s="473" t="s">
        <v>1437</v>
      </c>
      <c r="K32" s="236"/>
      <c r="L32" s="226" t="s">
        <v>32</v>
      </c>
      <c r="M32" s="162" t="s">
        <v>290</v>
      </c>
      <c r="N32" s="162">
        <v>1</v>
      </c>
      <c r="O32" s="162">
        <v>100</v>
      </c>
      <c r="P32" s="162">
        <v>60</v>
      </c>
      <c r="Q32" s="162">
        <v>115</v>
      </c>
      <c r="R32" s="163">
        <f t="shared" si="1"/>
        <v>0.69</v>
      </c>
      <c r="S32" s="179"/>
      <c r="T32" s="229" t="s">
        <v>110</v>
      </c>
      <c r="U32" s="227"/>
      <c r="V32" s="227"/>
      <c r="W32" s="230"/>
      <c r="X32" s="230"/>
      <c r="Y32" s="164"/>
      <c r="Z32" s="165"/>
      <c r="AA32" s="231"/>
      <c r="AB32" s="232"/>
      <c r="AC32" s="183"/>
      <c r="AD32" s="233"/>
      <c r="AE32" s="166"/>
    </row>
    <row r="33" spans="1:31" s="19" customFormat="1" ht="12.75">
      <c r="A33" s="159" t="s">
        <v>114</v>
      </c>
      <c r="B33" s="160" t="s">
        <v>115</v>
      </c>
      <c r="C33" s="460" t="s">
        <v>1451</v>
      </c>
      <c r="D33" s="459" t="s">
        <v>1215</v>
      </c>
      <c r="E33" s="156" t="s">
        <v>376</v>
      </c>
      <c r="F33" s="459" t="s">
        <v>1474</v>
      </c>
      <c r="G33" s="176" t="s">
        <v>346</v>
      </c>
      <c r="H33" s="226">
        <v>1323</v>
      </c>
      <c r="I33" s="369" t="s">
        <v>1215</v>
      </c>
      <c r="J33" s="476" t="s">
        <v>1437</v>
      </c>
      <c r="K33" s="228"/>
      <c r="L33" s="226" t="s">
        <v>32</v>
      </c>
      <c r="M33" s="162" t="s">
        <v>343</v>
      </c>
      <c r="N33" s="162">
        <v>1</v>
      </c>
      <c r="O33" s="162">
        <v>50</v>
      </c>
      <c r="P33" s="162">
        <v>75</v>
      </c>
      <c r="Q33" s="162">
        <v>70</v>
      </c>
      <c r="R33" s="163">
        <f t="shared" si="1"/>
        <v>0.2625</v>
      </c>
      <c r="S33" s="179"/>
      <c r="T33" s="229" t="s">
        <v>110</v>
      </c>
      <c r="U33" s="227"/>
      <c r="V33" s="227"/>
      <c r="W33" s="230"/>
      <c r="X33" s="230"/>
      <c r="Y33" s="164"/>
      <c r="Z33" s="165"/>
      <c r="AA33" s="231"/>
      <c r="AB33" s="232"/>
      <c r="AC33" s="183"/>
      <c r="AD33" s="233"/>
      <c r="AE33" s="166"/>
    </row>
    <row r="34" spans="1:31" s="19" customFormat="1" ht="12.75">
      <c r="A34" s="159" t="s">
        <v>114</v>
      </c>
      <c r="B34" s="160" t="s">
        <v>115</v>
      </c>
      <c r="C34" s="912" t="s">
        <v>1451</v>
      </c>
      <c r="D34" s="911" t="s">
        <v>1215</v>
      </c>
      <c r="E34" s="896" t="s">
        <v>376</v>
      </c>
      <c r="F34" s="911" t="s">
        <v>1474</v>
      </c>
      <c r="G34" s="906" t="s">
        <v>347</v>
      </c>
      <c r="H34" s="916">
        <v>1222</v>
      </c>
      <c r="I34" s="917" t="s">
        <v>1439</v>
      </c>
      <c r="J34" s="918" t="s">
        <v>1472</v>
      </c>
      <c r="K34" s="909" t="s">
        <v>990</v>
      </c>
      <c r="L34" s="226" t="s">
        <v>32</v>
      </c>
      <c r="M34" s="162" t="s">
        <v>344</v>
      </c>
      <c r="N34" s="162">
        <v>1</v>
      </c>
      <c r="O34" s="49">
        <v>100</v>
      </c>
      <c r="P34" s="49">
        <v>45</v>
      </c>
      <c r="Q34" s="49">
        <v>200</v>
      </c>
      <c r="R34" s="163">
        <f t="shared" si="1"/>
        <v>0.9</v>
      </c>
      <c r="S34" s="179"/>
      <c r="T34" s="229" t="s">
        <v>110</v>
      </c>
      <c r="U34" s="235"/>
      <c r="V34" s="235"/>
      <c r="W34" s="237"/>
      <c r="X34" s="237"/>
      <c r="Y34" s="164"/>
      <c r="Z34" s="50"/>
      <c r="AA34" s="231"/>
      <c r="AB34" s="239"/>
      <c r="AC34" s="183"/>
      <c r="AD34" s="240"/>
      <c r="AE34" s="51"/>
    </row>
    <row r="35" spans="1:31" s="19" customFormat="1" ht="12.75">
      <c r="A35" s="159" t="s">
        <v>114</v>
      </c>
      <c r="B35" s="160" t="s">
        <v>115</v>
      </c>
      <c r="C35" s="912" t="s">
        <v>1451</v>
      </c>
      <c r="D35" s="911" t="s">
        <v>1215</v>
      </c>
      <c r="E35" s="896" t="s">
        <v>376</v>
      </c>
      <c r="F35" s="911" t="s">
        <v>1474</v>
      </c>
      <c r="G35" s="906" t="s">
        <v>348</v>
      </c>
      <c r="H35" s="916">
        <v>1222</v>
      </c>
      <c r="I35" s="917" t="s">
        <v>1439</v>
      </c>
      <c r="J35" s="918" t="s">
        <v>1475</v>
      </c>
      <c r="K35" s="910" t="s">
        <v>1476</v>
      </c>
      <c r="L35" s="226" t="s">
        <v>32</v>
      </c>
      <c r="M35" s="162" t="s">
        <v>222</v>
      </c>
      <c r="N35" s="162">
        <v>1</v>
      </c>
      <c r="O35" s="49">
        <v>80</v>
      </c>
      <c r="P35" s="49">
        <v>50</v>
      </c>
      <c r="Q35" s="49">
        <v>190</v>
      </c>
      <c r="R35" s="163">
        <f t="shared" si="1"/>
        <v>0.76</v>
      </c>
      <c r="S35" s="179"/>
      <c r="T35" s="229" t="s">
        <v>110</v>
      </c>
      <c r="U35" s="235"/>
      <c r="V35" s="235"/>
      <c r="W35" s="237"/>
      <c r="X35" s="237"/>
      <c r="Y35" s="164"/>
      <c r="Z35" s="50"/>
      <c r="AA35" s="231"/>
      <c r="AB35" s="239"/>
      <c r="AC35" s="183"/>
      <c r="AD35" s="240"/>
      <c r="AE35" s="51"/>
    </row>
    <row r="36" spans="1:31" s="19" customFormat="1" ht="12.75">
      <c r="A36" s="159" t="s">
        <v>114</v>
      </c>
      <c r="B36" s="160" t="s">
        <v>115</v>
      </c>
      <c r="C36" s="912" t="s">
        <v>1451</v>
      </c>
      <c r="D36" s="911" t="s">
        <v>1215</v>
      </c>
      <c r="E36" s="896" t="s">
        <v>376</v>
      </c>
      <c r="F36" s="911" t="s">
        <v>1474</v>
      </c>
      <c r="G36" s="906" t="s">
        <v>349</v>
      </c>
      <c r="H36" s="901">
        <v>1222</v>
      </c>
      <c r="I36" s="921" t="s">
        <v>1439</v>
      </c>
      <c r="J36" s="922" t="s">
        <v>1472</v>
      </c>
      <c r="K36" s="909" t="s">
        <v>990</v>
      </c>
      <c r="L36" s="226" t="s">
        <v>32</v>
      </c>
      <c r="M36" s="162" t="s">
        <v>345</v>
      </c>
      <c r="N36" s="162">
        <v>1</v>
      </c>
      <c r="O36" s="49"/>
      <c r="P36" s="49"/>
      <c r="Q36" s="49"/>
      <c r="R36" s="163">
        <v>0.5</v>
      </c>
      <c r="S36" s="179"/>
      <c r="T36" s="229" t="s">
        <v>110</v>
      </c>
      <c r="U36" s="242"/>
      <c r="V36" s="242"/>
      <c r="W36" s="244"/>
      <c r="X36" s="244"/>
      <c r="Y36" s="164"/>
      <c r="Z36" s="107"/>
      <c r="AA36" s="231"/>
      <c r="AB36" s="239"/>
      <c r="AC36" s="183"/>
      <c r="AD36" s="246"/>
      <c r="AE36" s="108"/>
    </row>
    <row r="37" spans="1:31" s="19" customFormat="1" ht="12.75">
      <c r="A37" s="159" t="s">
        <v>114</v>
      </c>
      <c r="B37" s="160" t="s">
        <v>115</v>
      </c>
      <c r="C37" s="912" t="s">
        <v>1451</v>
      </c>
      <c r="D37" s="911" t="s">
        <v>1215</v>
      </c>
      <c r="E37" s="896" t="s">
        <v>376</v>
      </c>
      <c r="F37" s="911" t="s">
        <v>1474</v>
      </c>
      <c r="G37" s="906" t="s">
        <v>350</v>
      </c>
      <c r="H37" s="901">
        <v>1222</v>
      </c>
      <c r="I37" s="921" t="s">
        <v>1439</v>
      </c>
      <c r="J37" s="922" t="s">
        <v>1472</v>
      </c>
      <c r="K37" s="909" t="s">
        <v>990</v>
      </c>
      <c r="L37" s="226" t="s">
        <v>32</v>
      </c>
      <c r="M37" s="49" t="s">
        <v>345</v>
      </c>
      <c r="N37" s="162">
        <v>1</v>
      </c>
      <c r="O37" s="49"/>
      <c r="P37" s="49"/>
      <c r="Q37" s="49"/>
      <c r="R37" s="163">
        <v>0.5</v>
      </c>
      <c r="S37" s="179"/>
      <c r="T37" s="229" t="s">
        <v>110</v>
      </c>
      <c r="U37" s="242"/>
      <c r="V37" s="242"/>
      <c r="W37" s="244"/>
      <c r="X37" s="244"/>
      <c r="Y37" s="164"/>
      <c r="Z37" s="107"/>
      <c r="AA37" s="231"/>
      <c r="AB37" s="245"/>
      <c r="AC37" s="183"/>
      <c r="AD37" s="246"/>
      <c r="AE37" s="108"/>
    </row>
    <row r="38" spans="1:31" s="19" customFormat="1" ht="12.75">
      <c r="A38" s="159" t="s">
        <v>114</v>
      </c>
      <c r="B38" s="160" t="s">
        <v>115</v>
      </c>
      <c r="C38" s="912" t="s">
        <v>1451</v>
      </c>
      <c r="D38" s="911" t="s">
        <v>1215</v>
      </c>
      <c r="E38" s="896" t="s">
        <v>376</v>
      </c>
      <c r="F38" s="911" t="s">
        <v>1474</v>
      </c>
      <c r="G38" s="906" t="s">
        <v>351</v>
      </c>
      <c r="H38" s="901">
        <v>1222</v>
      </c>
      <c r="I38" s="921" t="s">
        <v>1439</v>
      </c>
      <c r="J38" s="922" t="s">
        <v>1472</v>
      </c>
      <c r="K38" s="909" t="s">
        <v>990</v>
      </c>
      <c r="L38" s="226" t="s">
        <v>32</v>
      </c>
      <c r="M38" s="49" t="s">
        <v>345</v>
      </c>
      <c r="N38" s="162">
        <v>1</v>
      </c>
      <c r="O38" s="49"/>
      <c r="P38" s="49"/>
      <c r="Q38" s="49"/>
      <c r="R38" s="163">
        <v>0.5</v>
      </c>
      <c r="S38" s="179"/>
      <c r="T38" s="229" t="s">
        <v>110</v>
      </c>
      <c r="U38" s="242"/>
      <c r="V38" s="242"/>
      <c r="W38" s="244"/>
      <c r="X38" s="244"/>
      <c r="Y38" s="164"/>
      <c r="Z38" s="107"/>
      <c r="AA38" s="231"/>
      <c r="AB38" s="245"/>
      <c r="AC38" s="183"/>
      <c r="AD38" s="246"/>
      <c r="AE38" s="108"/>
    </row>
    <row r="39" spans="1:31" s="19" customFormat="1" ht="12.75">
      <c r="A39" s="159" t="s">
        <v>114</v>
      </c>
      <c r="B39" s="160" t="s">
        <v>115</v>
      </c>
      <c r="C39" s="460" t="s">
        <v>1451</v>
      </c>
      <c r="D39" s="459" t="s">
        <v>1215</v>
      </c>
      <c r="E39" s="156" t="s">
        <v>376</v>
      </c>
      <c r="F39" s="459" t="s">
        <v>1474</v>
      </c>
      <c r="G39" s="176" t="s">
        <v>355</v>
      </c>
      <c r="H39" s="241">
        <v>1323</v>
      </c>
      <c r="I39" s="378" t="s">
        <v>1215</v>
      </c>
      <c r="J39" s="474" t="s">
        <v>1437</v>
      </c>
      <c r="K39" s="243"/>
      <c r="L39" s="226" t="s">
        <v>33</v>
      </c>
      <c r="M39" s="162" t="s">
        <v>109</v>
      </c>
      <c r="N39" s="162">
        <v>1</v>
      </c>
      <c r="O39" s="106"/>
      <c r="P39" s="106"/>
      <c r="Q39" s="106"/>
      <c r="R39" s="163">
        <v>0.15</v>
      </c>
      <c r="S39" s="179"/>
      <c r="T39" s="229" t="s">
        <v>110</v>
      </c>
      <c r="U39" s="242"/>
      <c r="V39" s="242"/>
      <c r="W39" s="244"/>
      <c r="X39" s="244"/>
      <c r="Y39" s="164"/>
      <c r="Z39" s="107"/>
      <c r="AA39" s="231"/>
      <c r="AB39" s="245"/>
      <c r="AC39" s="183"/>
      <c r="AD39" s="246"/>
      <c r="AE39" s="108"/>
    </row>
    <row r="40" spans="1:31" s="19" customFormat="1" ht="12.75">
      <c r="A40" s="159" t="s">
        <v>114</v>
      </c>
      <c r="B40" s="160" t="s">
        <v>115</v>
      </c>
      <c r="C40" s="912" t="s">
        <v>1451</v>
      </c>
      <c r="D40" s="911" t="s">
        <v>1215</v>
      </c>
      <c r="E40" s="896" t="s">
        <v>376</v>
      </c>
      <c r="F40" s="911" t="s">
        <v>1474</v>
      </c>
      <c r="G40" s="906" t="s">
        <v>356</v>
      </c>
      <c r="H40" s="901">
        <v>1222</v>
      </c>
      <c r="I40" s="921" t="s">
        <v>1439</v>
      </c>
      <c r="J40" s="922" t="s">
        <v>1472</v>
      </c>
      <c r="K40" s="909" t="s">
        <v>990</v>
      </c>
      <c r="L40" s="226" t="s">
        <v>33</v>
      </c>
      <c r="M40" s="162" t="s">
        <v>109</v>
      </c>
      <c r="N40" s="162">
        <v>1</v>
      </c>
      <c r="O40" s="106"/>
      <c r="P40" s="106"/>
      <c r="Q40" s="106"/>
      <c r="R40" s="163">
        <v>0.15</v>
      </c>
      <c r="S40" s="179"/>
      <c r="T40" s="229" t="s">
        <v>110</v>
      </c>
      <c r="U40" s="242"/>
      <c r="V40" s="242"/>
      <c r="W40" s="244"/>
      <c r="X40" s="244"/>
      <c r="Y40" s="164"/>
      <c r="Z40" s="107"/>
      <c r="AA40" s="231"/>
      <c r="AB40" s="245"/>
      <c r="AC40" s="183"/>
      <c r="AD40" s="246"/>
      <c r="AE40" s="108"/>
    </row>
    <row r="41" spans="1:31" s="19" customFormat="1" ht="12.75">
      <c r="A41" s="159" t="s">
        <v>114</v>
      </c>
      <c r="B41" s="160" t="s">
        <v>115</v>
      </c>
      <c r="C41" s="460" t="s">
        <v>1451</v>
      </c>
      <c r="D41" s="459" t="s">
        <v>1215</v>
      </c>
      <c r="E41" s="156" t="s">
        <v>376</v>
      </c>
      <c r="F41" s="459" t="s">
        <v>1474</v>
      </c>
      <c r="G41" s="176" t="s">
        <v>357</v>
      </c>
      <c r="H41" s="241">
        <v>1323</v>
      </c>
      <c r="I41" s="378" t="s">
        <v>1215</v>
      </c>
      <c r="J41" s="474" t="s">
        <v>1437</v>
      </c>
      <c r="K41" s="243"/>
      <c r="L41" s="226" t="s">
        <v>33</v>
      </c>
      <c r="M41" s="162" t="s">
        <v>166</v>
      </c>
      <c r="N41" s="162">
        <v>1</v>
      </c>
      <c r="O41" s="106"/>
      <c r="P41" s="106"/>
      <c r="Q41" s="106"/>
      <c r="R41" s="163">
        <v>0.1</v>
      </c>
      <c r="S41" s="179"/>
      <c r="T41" s="229" t="s">
        <v>110</v>
      </c>
      <c r="U41" s="242"/>
      <c r="V41" s="242"/>
      <c r="W41" s="244"/>
      <c r="X41" s="244"/>
      <c r="Y41" s="164"/>
      <c r="Z41" s="107"/>
      <c r="AA41" s="231"/>
      <c r="AB41" s="245"/>
      <c r="AC41" s="183"/>
      <c r="AD41" s="246"/>
      <c r="AE41" s="108"/>
    </row>
    <row r="42" spans="1:31" s="19" customFormat="1" ht="12.75">
      <c r="A42" s="159" t="s">
        <v>114</v>
      </c>
      <c r="B42" s="160" t="s">
        <v>115</v>
      </c>
      <c r="C42" s="912" t="s">
        <v>1451</v>
      </c>
      <c r="D42" s="911" t="s">
        <v>1215</v>
      </c>
      <c r="E42" s="896" t="s">
        <v>376</v>
      </c>
      <c r="F42" s="911" t="s">
        <v>1474</v>
      </c>
      <c r="G42" s="906" t="s">
        <v>358</v>
      </c>
      <c r="H42" s="901">
        <v>1222</v>
      </c>
      <c r="I42" s="921" t="s">
        <v>1439</v>
      </c>
      <c r="J42" s="922" t="s">
        <v>1472</v>
      </c>
      <c r="K42" s="909" t="s">
        <v>990</v>
      </c>
      <c r="L42" s="226" t="s">
        <v>33</v>
      </c>
      <c r="M42" s="162" t="s">
        <v>166</v>
      </c>
      <c r="N42" s="162">
        <v>1</v>
      </c>
      <c r="O42" s="106"/>
      <c r="P42" s="106"/>
      <c r="Q42" s="106"/>
      <c r="R42" s="163">
        <v>0.1</v>
      </c>
      <c r="S42" s="179"/>
      <c r="T42" s="229" t="s">
        <v>110</v>
      </c>
      <c r="U42" s="242"/>
      <c r="V42" s="242"/>
      <c r="W42" s="244"/>
      <c r="X42" s="244"/>
      <c r="Y42" s="164"/>
      <c r="Z42" s="107"/>
      <c r="AA42" s="231"/>
      <c r="AB42" s="245"/>
      <c r="AC42" s="183"/>
      <c r="AD42" s="246"/>
      <c r="AE42" s="108"/>
    </row>
    <row r="43" spans="1:31" s="19" customFormat="1" ht="12.75">
      <c r="A43" s="159" t="s">
        <v>114</v>
      </c>
      <c r="B43" s="160" t="s">
        <v>115</v>
      </c>
      <c r="C43" s="460" t="s">
        <v>1451</v>
      </c>
      <c r="D43" s="459" t="s">
        <v>1215</v>
      </c>
      <c r="E43" s="156" t="s">
        <v>376</v>
      </c>
      <c r="F43" s="459" t="s">
        <v>1474</v>
      </c>
      <c r="G43" s="176" t="s">
        <v>359</v>
      </c>
      <c r="H43" s="241">
        <v>1323</v>
      </c>
      <c r="I43" s="378" t="s">
        <v>1215</v>
      </c>
      <c r="J43" s="474" t="s">
        <v>1437</v>
      </c>
      <c r="K43" s="243"/>
      <c r="L43" s="226" t="s">
        <v>49</v>
      </c>
      <c r="M43" s="162" t="s">
        <v>352</v>
      </c>
      <c r="N43" s="162">
        <v>1</v>
      </c>
      <c r="O43" s="106">
        <v>200</v>
      </c>
      <c r="P43" s="106">
        <v>85</v>
      </c>
      <c r="Q43" s="106">
        <v>180</v>
      </c>
      <c r="R43" s="163">
        <f>(O43*P43*Q43)/1000000</f>
        <v>3.06</v>
      </c>
      <c r="S43" s="179"/>
      <c r="T43" s="229" t="s">
        <v>110</v>
      </c>
      <c r="U43" s="242">
        <v>170</v>
      </c>
      <c r="V43" s="242"/>
      <c r="W43" s="244"/>
      <c r="X43" s="244"/>
      <c r="Y43" s="164"/>
      <c r="Z43" s="107"/>
      <c r="AA43" s="231"/>
      <c r="AB43" s="245"/>
      <c r="AC43" s="183"/>
      <c r="AD43" s="246"/>
      <c r="AE43" s="108"/>
    </row>
    <row r="44" spans="1:31" s="19" customFormat="1" ht="12.75">
      <c r="A44" s="159" t="s">
        <v>114</v>
      </c>
      <c r="B44" s="160" t="s">
        <v>115</v>
      </c>
      <c r="C44" s="460" t="s">
        <v>1451</v>
      </c>
      <c r="D44" s="459" t="s">
        <v>1215</v>
      </c>
      <c r="E44" s="156" t="s">
        <v>376</v>
      </c>
      <c r="F44" s="459" t="s">
        <v>1474</v>
      </c>
      <c r="G44" s="176" t="s">
        <v>360</v>
      </c>
      <c r="H44" s="241">
        <v>1323</v>
      </c>
      <c r="I44" s="378" t="s">
        <v>1215</v>
      </c>
      <c r="J44" s="474" t="s">
        <v>1437</v>
      </c>
      <c r="K44" s="243"/>
      <c r="L44" s="226" t="s">
        <v>34</v>
      </c>
      <c r="M44" s="162" t="s">
        <v>353</v>
      </c>
      <c r="N44" s="162">
        <v>1</v>
      </c>
      <c r="O44" s="106">
        <v>70</v>
      </c>
      <c r="P44" s="106">
        <v>60</v>
      </c>
      <c r="Q44" s="106">
        <v>40</v>
      </c>
      <c r="R44" s="163">
        <f>(O44*P44*Q44)/1000000</f>
        <v>0.168</v>
      </c>
      <c r="S44" s="179"/>
      <c r="T44" s="229" t="s">
        <v>110</v>
      </c>
      <c r="U44" s="242" t="s">
        <v>354</v>
      </c>
      <c r="V44" s="242"/>
      <c r="W44" s="244"/>
      <c r="X44" s="244"/>
      <c r="Y44" s="164"/>
      <c r="Z44" s="107"/>
      <c r="AA44" s="231"/>
      <c r="AB44" s="245"/>
      <c r="AC44" s="183"/>
      <c r="AD44" s="246"/>
      <c r="AE44" s="108"/>
    </row>
    <row r="45" spans="1:31" s="19" customFormat="1" ht="12.75">
      <c r="A45" s="159" t="s">
        <v>114</v>
      </c>
      <c r="B45" s="160" t="s">
        <v>115</v>
      </c>
      <c r="C45" s="460" t="s">
        <v>1451</v>
      </c>
      <c r="D45" s="459" t="s">
        <v>1215</v>
      </c>
      <c r="E45" s="156" t="s">
        <v>376</v>
      </c>
      <c r="F45" s="459" t="s">
        <v>1474</v>
      </c>
      <c r="G45" s="176" t="s">
        <v>361</v>
      </c>
      <c r="H45" s="241">
        <v>1323</v>
      </c>
      <c r="I45" s="378" t="s">
        <v>1215</v>
      </c>
      <c r="J45" s="474" t="s">
        <v>1437</v>
      </c>
      <c r="K45" s="243"/>
      <c r="L45" s="226" t="s">
        <v>32</v>
      </c>
      <c r="M45" s="162" t="s">
        <v>290</v>
      </c>
      <c r="N45" s="162">
        <v>1</v>
      </c>
      <c r="O45" s="106">
        <v>150</v>
      </c>
      <c r="P45" s="106">
        <v>40</v>
      </c>
      <c r="Q45" s="106">
        <v>50</v>
      </c>
      <c r="R45" s="163">
        <f>(O45*P45*Q45)/1000000</f>
        <v>0.3</v>
      </c>
      <c r="S45" s="179"/>
      <c r="T45" s="229" t="s">
        <v>110</v>
      </c>
      <c r="U45" s="242"/>
      <c r="V45" s="242"/>
      <c r="W45" s="244"/>
      <c r="X45" s="244"/>
      <c r="Y45" s="164"/>
      <c r="Z45" s="107"/>
      <c r="AA45" s="231"/>
      <c r="AB45" s="245"/>
      <c r="AC45" s="183"/>
      <c r="AD45" s="246"/>
      <c r="AE45" s="108" t="s">
        <v>140</v>
      </c>
    </row>
    <row r="46" spans="1:31" s="19" customFormat="1" ht="12.75">
      <c r="A46" s="159" t="s">
        <v>114</v>
      </c>
      <c r="B46" s="160" t="s">
        <v>115</v>
      </c>
      <c r="C46" s="460" t="s">
        <v>1451</v>
      </c>
      <c r="D46" s="459" t="s">
        <v>1215</v>
      </c>
      <c r="E46" s="156" t="s">
        <v>376</v>
      </c>
      <c r="F46" s="459" t="s">
        <v>1474</v>
      </c>
      <c r="G46" s="176" t="s">
        <v>365</v>
      </c>
      <c r="H46" s="241">
        <v>1323</v>
      </c>
      <c r="I46" s="378" t="s">
        <v>1215</v>
      </c>
      <c r="J46" s="474" t="s">
        <v>1437</v>
      </c>
      <c r="K46" s="243"/>
      <c r="L46" s="226" t="s">
        <v>49</v>
      </c>
      <c r="M46" s="162" t="s">
        <v>362</v>
      </c>
      <c r="N46" s="162">
        <v>1</v>
      </c>
      <c r="O46" s="106"/>
      <c r="P46" s="106"/>
      <c r="Q46" s="106"/>
      <c r="R46" s="163">
        <v>0.5</v>
      </c>
      <c r="S46" s="179"/>
      <c r="T46" s="229" t="s">
        <v>110</v>
      </c>
      <c r="U46" s="242"/>
      <c r="V46" s="242"/>
      <c r="W46" s="244"/>
      <c r="X46" s="244"/>
      <c r="Y46" s="164"/>
      <c r="Z46" s="107"/>
      <c r="AA46" s="231"/>
      <c r="AB46" s="245"/>
      <c r="AC46" s="183"/>
      <c r="AD46" s="246"/>
      <c r="AE46" s="108"/>
    </row>
    <row r="47" spans="1:31" s="19" customFormat="1" ht="12.75">
      <c r="A47" s="159" t="s">
        <v>114</v>
      </c>
      <c r="B47" s="160" t="s">
        <v>115</v>
      </c>
      <c r="C47" s="460" t="s">
        <v>1451</v>
      </c>
      <c r="D47" s="459" t="s">
        <v>1215</v>
      </c>
      <c r="E47" s="156" t="s">
        <v>376</v>
      </c>
      <c r="F47" s="459" t="s">
        <v>1474</v>
      </c>
      <c r="G47" s="176" t="s">
        <v>366</v>
      </c>
      <c r="H47" s="241">
        <v>1323</v>
      </c>
      <c r="I47" s="378" t="s">
        <v>1215</v>
      </c>
      <c r="J47" s="474" t="s">
        <v>1437</v>
      </c>
      <c r="K47" s="243"/>
      <c r="L47" s="226" t="s">
        <v>49</v>
      </c>
      <c r="M47" s="106" t="s">
        <v>363</v>
      </c>
      <c r="N47" s="162">
        <v>1</v>
      </c>
      <c r="O47" s="106"/>
      <c r="P47" s="106"/>
      <c r="Q47" s="106"/>
      <c r="R47" s="163">
        <v>0.1</v>
      </c>
      <c r="S47" s="179"/>
      <c r="T47" s="229" t="s">
        <v>110</v>
      </c>
      <c r="U47" s="242"/>
      <c r="V47" s="242"/>
      <c r="W47" s="244"/>
      <c r="X47" s="244"/>
      <c r="Y47" s="164"/>
      <c r="Z47" s="107"/>
      <c r="AA47" s="231"/>
      <c r="AB47" s="245"/>
      <c r="AC47" s="183"/>
      <c r="AD47" s="246"/>
      <c r="AE47" s="108"/>
    </row>
    <row r="48" spans="1:31" s="19" customFormat="1" ht="12.75">
      <c r="A48" s="159" t="s">
        <v>114</v>
      </c>
      <c r="B48" s="160" t="s">
        <v>115</v>
      </c>
      <c r="C48" s="460" t="s">
        <v>1451</v>
      </c>
      <c r="D48" s="459" t="s">
        <v>1215</v>
      </c>
      <c r="E48" s="156" t="s">
        <v>376</v>
      </c>
      <c r="F48" s="459" t="s">
        <v>1474</v>
      </c>
      <c r="G48" s="176" t="s">
        <v>367</v>
      </c>
      <c r="H48" s="241">
        <v>1323</v>
      </c>
      <c r="I48" s="378" t="s">
        <v>1215</v>
      </c>
      <c r="J48" s="474" t="s">
        <v>1437</v>
      </c>
      <c r="K48" s="243"/>
      <c r="L48" s="226" t="s">
        <v>49</v>
      </c>
      <c r="M48" s="106" t="s">
        <v>285</v>
      </c>
      <c r="N48" s="162">
        <v>1</v>
      </c>
      <c r="O48" s="106"/>
      <c r="P48" s="106"/>
      <c r="Q48" s="106"/>
      <c r="R48" s="163">
        <v>0.1</v>
      </c>
      <c r="S48" s="179"/>
      <c r="T48" s="229" t="s">
        <v>110</v>
      </c>
      <c r="U48" s="242"/>
      <c r="V48" s="242"/>
      <c r="W48" s="244"/>
      <c r="X48" s="244"/>
      <c r="Y48" s="164"/>
      <c r="Z48" s="107"/>
      <c r="AA48" s="231"/>
      <c r="AB48" s="245"/>
      <c r="AC48" s="183"/>
      <c r="AD48" s="246"/>
      <c r="AE48" s="108"/>
    </row>
    <row r="49" spans="1:31" s="19" customFormat="1" ht="12.75">
      <c r="A49" s="159" t="s">
        <v>114</v>
      </c>
      <c r="B49" s="160" t="s">
        <v>115</v>
      </c>
      <c r="C49" s="460" t="s">
        <v>1451</v>
      </c>
      <c r="D49" s="459" t="s">
        <v>1215</v>
      </c>
      <c r="E49" s="156" t="s">
        <v>376</v>
      </c>
      <c r="F49" s="459" t="s">
        <v>1474</v>
      </c>
      <c r="G49" s="176" t="s">
        <v>368</v>
      </c>
      <c r="H49" s="241">
        <v>1323</v>
      </c>
      <c r="I49" s="378" t="s">
        <v>1215</v>
      </c>
      <c r="J49" s="474" t="s">
        <v>1437</v>
      </c>
      <c r="K49" s="243"/>
      <c r="L49" s="226" t="s">
        <v>49</v>
      </c>
      <c r="M49" s="106" t="s">
        <v>364</v>
      </c>
      <c r="N49" s="162">
        <v>1</v>
      </c>
      <c r="O49" s="106">
        <v>20</v>
      </c>
      <c r="P49" s="106">
        <v>70</v>
      </c>
      <c r="Q49" s="106">
        <v>30</v>
      </c>
      <c r="R49" s="163">
        <f>(O49*P49*Q49)/1000000</f>
        <v>0.042</v>
      </c>
      <c r="S49" s="179"/>
      <c r="T49" s="229" t="s">
        <v>110</v>
      </c>
      <c r="U49" s="242"/>
      <c r="V49" s="242"/>
      <c r="W49" s="244"/>
      <c r="X49" s="244"/>
      <c r="Y49" s="164"/>
      <c r="Z49" s="107"/>
      <c r="AA49" s="231"/>
      <c r="AB49" s="245"/>
      <c r="AC49" s="183"/>
      <c r="AD49" s="246"/>
      <c r="AE49" s="108"/>
    </row>
    <row r="50" spans="1:31" s="19" customFormat="1" ht="12.75">
      <c r="A50" s="159" t="s">
        <v>114</v>
      </c>
      <c r="B50" s="160" t="s">
        <v>115</v>
      </c>
      <c r="C50" s="460" t="s">
        <v>1451</v>
      </c>
      <c r="D50" s="459" t="s">
        <v>1215</v>
      </c>
      <c r="E50" s="156" t="s">
        <v>376</v>
      </c>
      <c r="F50" s="459" t="s">
        <v>1474</v>
      </c>
      <c r="G50" s="176" t="s">
        <v>372</v>
      </c>
      <c r="H50" s="241">
        <v>1323</v>
      </c>
      <c r="I50" s="378" t="s">
        <v>1215</v>
      </c>
      <c r="J50" s="474" t="s">
        <v>1437</v>
      </c>
      <c r="K50" s="243"/>
      <c r="L50" s="226" t="s">
        <v>49</v>
      </c>
      <c r="M50" s="106" t="s">
        <v>284</v>
      </c>
      <c r="N50" s="162">
        <v>1</v>
      </c>
      <c r="O50" s="106"/>
      <c r="P50" s="106"/>
      <c r="Q50" s="106"/>
      <c r="R50" s="163">
        <v>0.1</v>
      </c>
      <c r="S50" s="179"/>
      <c r="T50" s="229" t="s">
        <v>110</v>
      </c>
      <c r="U50" s="242"/>
      <c r="V50" s="242"/>
      <c r="W50" s="244"/>
      <c r="X50" s="244"/>
      <c r="Y50" s="164"/>
      <c r="Z50" s="107"/>
      <c r="AA50" s="231"/>
      <c r="AB50" s="245"/>
      <c r="AC50" s="183"/>
      <c r="AD50" s="246"/>
      <c r="AE50" s="108"/>
    </row>
    <row r="51" spans="1:31" s="19" customFormat="1" ht="12.75">
      <c r="A51" s="159" t="s">
        <v>114</v>
      </c>
      <c r="B51" s="160" t="s">
        <v>115</v>
      </c>
      <c r="C51" s="460" t="s">
        <v>1451</v>
      </c>
      <c r="D51" s="459" t="s">
        <v>1215</v>
      </c>
      <c r="E51" s="156" t="s">
        <v>376</v>
      </c>
      <c r="F51" s="459" t="s">
        <v>1474</v>
      </c>
      <c r="G51" s="176" t="s">
        <v>373</v>
      </c>
      <c r="H51" s="241">
        <v>1323</v>
      </c>
      <c r="I51" s="378" t="s">
        <v>1215</v>
      </c>
      <c r="J51" s="474" t="s">
        <v>1437</v>
      </c>
      <c r="K51" s="243"/>
      <c r="L51" s="226" t="s">
        <v>49</v>
      </c>
      <c r="M51" s="106" t="s">
        <v>369</v>
      </c>
      <c r="N51" s="162">
        <v>1</v>
      </c>
      <c r="O51" s="106"/>
      <c r="P51" s="106"/>
      <c r="Q51" s="106"/>
      <c r="R51" s="163">
        <v>0.1</v>
      </c>
      <c r="S51" s="210"/>
      <c r="T51" s="229" t="s">
        <v>110</v>
      </c>
      <c r="U51" s="242"/>
      <c r="V51" s="242"/>
      <c r="W51" s="244"/>
      <c r="X51" s="244"/>
      <c r="Y51" s="164"/>
      <c r="Z51" s="107"/>
      <c r="AA51" s="231"/>
      <c r="AB51" s="245"/>
      <c r="AC51" s="211"/>
      <c r="AD51" s="246"/>
      <c r="AE51" s="108"/>
    </row>
    <row r="52" spans="1:32" s="19" customFormat="1" ht="12.75">
      <c r="A52" s="159" t="s">
        <v>114</v>
      </c>
      <c r="B52" s="160" t="s">
        <v>115</v>
      </c>
      <c r="C52" s="460" t="s">
        <v>1451</v>
      </c>
      <c r="D52" s="459" t="s">
        <v>1215</v>
      </c>
      <c r="E52" s="156" t="s">
        <v>376</v>
      </c>
      <c r="F52" s="459" t="s">
        <v>1474</v>
      </c>
      <c r="H52" s="241">
        <v>1323</v>
      </c>
      <c r="I52" s="378" t="s">
        <v>1215</v>
      </c>
      <c r="J52" s="474" t="s">
        <v>1437</v>
      </c>
      <c r="K52" s="236"/>
      <c r="L52" s="226"/>
      <c r="M52" s="49" t="s">
        <v>370</v>
      </c>
      <c r="N52" s="162">
        <v>1</v>
      </c>
      <c r="O52" s="49"/>
      <c r="P52" s="49"/>
      <c r="Q52" s="49"/>
      <c r="R52" s="163">
        <v>1</v>
      </c>
      <c r="S52" s="179"/>
      <c r="T52" s="229" t="s">
        <v>110</v>
      </c>
      <c r="U52" s="235"/>
      <c r="V52" s="235"/>
      <c r="W52" s="237"/>
      <c r="X52" s="237"/>
      <c r="Y52" s="164"/>
      <c r="Z52" s="50"/>
      <c r="AA52" s="231"/>
      <c r="AB52" s="239"/>
      <c r="AC52" s="183"/>
      <c r="AD52" s="240"/>
      <c r="AE52" s="51"/>
      <c r="AF52" s="212"/>
    </row>
    <row r="53" spans="1:32" s="19" customFormat="1" ht="13.5" thickBot="1">
      <c r="A53" s="296" t="s">
        <v>114</v>
      </c>
      <c r="B53" s="297" t="s">
        <v>115</v>
      </c>
      <c r="C53" s="924" t="s">
        <v>1451</v>
      </c>
      <c r="D53" s="925" t="s">
        <v>1215</v>
      </c>
      <c r="E53" s="926" t="s">
        <v>376</v>
      </c>
      <c r="F53" s="927" t="s">
        <v>1474</v>
      </c>
      <c r="G53" s="928" t="s">
        <v>374</v>
      </c>
      <c r="H53" s="929">
        <v>1222</v>
      </c>
      <c r="I53" s="927" t="s">
        <v>1439</v>
      </c>
      <c r="J53" s="930" t="s">
        <v>1472</v>
      </c>
      <c r="K53" s="923" t="s">
        <v>990</v>
      </c>
      <c r="L53" s="298" t="s">
        <v>49</v>
      </c>
      <c r="M53" s="264" t="s">
        <v>371</v>
      </c>
      <c r="N53" s="299">
        <v>1</v>
      </c>
      <c r="O53" s="264"/>
      <c r="P53" s="264"/>
      <c r="Q53" s="264"/>
      <c r="R53" s="300">
        <v>0.2</v>
      </c>
      <c r="S53" s="180"/>
      <c r="T53" s="301" t="s">
        <v>110</v>
      </c>
      <c r="U53" s="266"/>
      <c r="V53" s="266"/>
      <c r="W53" s="270"/>
      <c r="X53" s="271"/>
      <c r="Y53" s="302"/>
      <c r="Z53" s="273"/>
      <c r="AA53" s="303"/>
      <c r="AB53" s="274"/>
      <c r="AC53" s="184"/>
      <c r="AD53" s="275"/>
      <c r="AE53" s="276"/>
      <c r="AF53" s="253"/>
    </row>
  </sheetData>
  <sheetProtection/>
  <protectedRanges>
    <protectedRange sqref="N4:Q8" name="Plage5"/>
    <protectedRange sqref="T29:AB991" name="Plage3"/>
    <protectedRange sqref="B1:B2" name="Plage1"/>
    <protectedRange sqref="O33:Q35 G33:G51 G29:K32 M29:Q32 L29:L991 M33:N991 O39:Q991 G53:G991 R54:R991 A29:F991 H33:K991" name="Plage2"/>
    <protectedRange sqref="AD29:AE991" name="Plage4"/>
    <protectedRange sqref="R29:R53" name="Plage2_1_1_7_3"/>
    <protectedRange sqref="O36:Q36" name="Plage2_1"/>
    <protectedRange sqref="O37:Q37" name="Plage2_2"/>
    <protectedRange sqref="O38:Q38" name="Plage2_3"/>
  </protectedRanges>
  <mergeCells count="35">
    <mergeCell ref="Z26:Z27"/>
    <mergeCell ref="AA26:AA27"/>
    <mergeCell ref="AB26:AB27"/>
    <mergeCell ref="AC26:AC27"/>
    <mergeCell ref="V26:V27"/>
    <mergeCell ref="W26:W27"/>
    <mergeCell ref="X26:X27"/>
    <mergeCell ref="Y26:Y27"/>
    <mergeCell ref="S26:S27"/>
    <mergeCell ref="T26:T27"/>
    <mergeCell ref="U26:U27"/>
    <mergeCell ref="AE25:AE27"/>
    <mergeCell ref="A26:A27"/>
    <mergeCell ref="B26:F26"/>
    <mergeCell ref="G26:G27"/>
    <mergeCell ref="H26:J26"/>
    <mergeCell ref="K26:K27"/>
    <mergeCell ref="AD26:AD27"/>
    <mergeCell ref="L26:L27"/>
    <mergeCell ref="M26:M27"/>
    <mergeCell ref="N26:N27"/>
    <mergeCell ref="O26:Q26"/>
    <mergeCell ref="H25:K25"/>
    <mergeCell ref="L25:R25"/>
    <mergeCell ref="R26:R27"/>
    <mergeCell ref="A5:A6"/>
    <mergeCell ref="A7:A8"/>
    <mergeCell ref="A9:A10"/>
    <mergeCell ref="N10:O10"/>
    <mergeCell ref="T25:X25"/>
    <mergeCell ref="Y25:AB25"/>
    <mergeCell ref="A11:A12"/>
    <mergeCell ref="A13:A14"/>
    <mergeCell ref="A15:A16"/>
    <mergeCell ref="A25:G25"/>
  </mergeCells>
  <dataValidations count="6">
    <dataValidation type="list" allowBlank="1" showErrorMessage="1" prompt="&#10;" sqref="L29:L53">
      <formula1>"INFO,MOB,VER,ROC,DIV,LAB,FRAG"</formula1>
    </dataValidation>
    <dataValidation type="list" allowBlank="1" showInputMessage="1" showErrorMessage="1" sqref="Y29:Y53">
      <formula1>"DOCBUR,DOCBIBLIO"</formula1>
    </dataValidation>
    <dataValidation type="list" allowBlank="1" showInputMessage="1" showErrorMessage="1" sqref="W29:X53 T29:T53 Q5 AD29:AD53">
      <formula1>"O,N"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fitToHeight="0" fitToWidth="1" horizontalDpi="600" verticalDpi="600" orientation="landscape" paperSize="8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65"/>
  <sheetViews>
    <sheetView zoomScalePageLayoutView="0" workbookViewId="0" topLeftCell="C25">
      <selection activeCell="K56" sqref="K56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6.8515625" style="5" customWidth="1"/>
    <col min="5" max="5" width="6.7109375" style="5" customWidth="1"/>
    <col min="6" max="6" width="16.140625" style="5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4.57421875" style="247" customWidth="1"/>
    <col min="12" max="12" width="8.421875" style="5" customWidth="1"/>
    <col min="13" max="13" width="32.00390625" style="5" customWidth="1"/>
    <col min="14" max="14" width="4.00390625" style="5" bestFit="1" customWidth="1"/>
    <col min="15" max="15" width="5.7109375" style="5" customWidth="1"/>
    <col min="16" max="16" width="6.7109375" style="5" customWidth="1"/>
    <col min="17" max="17" width="9.421875" style="5" bestFit="1" customWidth="1"/>
    <col min="18" max="18" width="10.7109375" style="5" customWidth="1"/>
    <col min="19" max="19" width="7.57421875" style="5" customWidth="1"/>
    <col min="20" max="20" width="8.140625" style="247" customWidth="1"/>
    <col min="21" max="22" width="9.8515625" style="247" customWidth="1"/>
    <col min="23" max="24" width="7.28125" style="247" customWidth="1"/>
    <col min="25" max="25" width="9.00390625" style="247" customWidth="1"/>
    <col min="26" max="26" width="24.140625" style="247" customWidth="1"/>
    <col min="27" max="27" width="8.00390625" style="247" bestFit="1" customWidth="1"/>
    <col min="28" max="28" width="8.7109375" style="247" bestFit="1" customWidth="1"/>
    <col min="29" max="30" width="5.7109375" style="247" bestFit="1" customWidth="1"/>
    <col min="31" max="31" width="29.140625" style="247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117</v>
      </c>
      <c r="B1" s="99"/>
      <c r="C1" s="102"/>
      <c r="D1" s="101"/>
      <c r="E1" s="101"/>
      <c r="F1" s="101"/>
      <c r="G1" s="101"/>
      <c r="H1" s="213"/>
      <c r="I1" s="213"/>
      <c r="J1" s="213"/>
      <c r="K1" s="213"/>
      <c r="L1" s="101"/>
      <c r="M1" s="101"/>
      <c r="N1" s="101"/>
      <c r="O1" s="101"/>
      <c r="P1" s="101"/>
      <c r="Q1" s="101"/>
      <c r="R1" s="102"/>
      <c r="S1" s="102"/>
      <c r="T1" s="213"/>
      <c r="U1" s="213"/>
      <c r="V1" s="213"/>
      <c r="W1" s="213"/>
      <c r="X1" s="103"/>
      <c r="Y1" s="103"/>
      <c r="Z1" s="103"/>
      <c r="AA1" s="103"/>
      <c r="AB1" s="103"/>
      <c r="AC1" s="103"/>
      <c r="AD1" s="103"/>
      <c r="AE1" s="213"/>
      <c r="AF1" s="2"/>
      <c r="AG1" s="2"/>
    </row>
    <row r="2" spans="1:33" ht="15.75">
      <c r="A2" s="16" t="s">
        <v>118</v>
      </c>
      <c r="B2" s="248"/>
      <c r="C2" s="17"/>
      <c r="D2" s="18"/>
      <c r="E2" s="18"/>
      <c r="F2" s="18"/>
      <c r="G2" s="18"/>
      <c r="H2" s="16"/>
      <c r="I2" s="214"/>
      <c r="J2" s="215"/>
      <c r="K2" s="17"/>
      <c r="L2" s="18"/>
      <c r="M2" s="18"/>
      <c r="N2" s="18"/>
      <c r="O2" s="18"/>
      <c r="P2" s="18"/>
      <c r="Q2" s="18"/>
      <c r="R2" s="17"/>
      <c r="S2" s="17"/>
      <c r="T2" s="214"/>
      <c r="U2" s="214"/>
      <c r="V2" s="214"/>
      <c r="W2" s="214"/>
      <c r="X2" s="198"/>
      <c r="Y2" s="198"/>
      <c r="Z2" s="198"/>
      <c r="AA2" s="198"/>
      <c r="AB2" s="198"/>
      <c r="AC2" s="198"/>
      <c r="AD2" s="198"/>
      <c r="AE2" s="214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216"/>
      <c r="J3" s="217"/>
      <c r="L3" s="113"/>
      <c r="M3" s="113"/>
      <c r="N3" s="113"/>
      <c r="O3" s="113"/>
      <c r="P3" s="113"/>
      <c r="Q3" s="113"/>
      <c r="T3" s="216"/>
      <c r="U3" s="216"/>
      <c r="V3" s="216"/>
      <c r="W3" s="216"/>
      <c r="X3" s="14"/>
      <c r="Y3" s="14"/>
      <c r="Z3" s="14"/>
      <c r="AA3" s="14"/>
      <c r="AB3" s="14"/>
      <c r="AC3" s="14"/>
      <c r="AD3" s="14"/>
      <c r="AE3" s="216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216"/>
      <c r="AA4" s="216"/>
      <c r="AB4" s="216"/>
      <c r="AC4" s="216"/>
      <c r="AD4" s="216"/>
      <c r="AE4" s="216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216"/>
      <c r="I5" s="216"/>
      <c r="J5" s="217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216"/>
      <c r="AA5" s="216"/>
      <c r="AB5" s="216"/>
      <c r="AC5" s="216"/>
      <c r="AD5" s="216"/>
      <c r="AE5" s="216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216"/>
      <c r="I6" s="216"/>
      <c r="J6" s="217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216"/>
      <c r="AA6" s="216"/>
      <c r="AB6" s="216"/>
      <c r="AC6" s="216"/>
      <c r="AD6" s="216"/>
      <c r="AE6" s="216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216"/>
      <c r="I7" s="216"/>
      <c r="J7" s="217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216"/>
      <c r="AA7" s="216"/>
      <c r="AB7" s="216"/>
      <c r="AC7" s="216"/>
      <c r="AD7" s="216"/>
      <c r="AE7" s="216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216"/>
      <c r="I8" s="216"/>
      <c r="J8" s="217"/>
      <c r="K8" s="2"/>
      <c r="L8" s="148" t="s">
        <v>102</v>
      </c>
      <c r="M8" s="149"/>
      <c r="N8" s="149"/>
      <c r="O8" s="150"/>
      <c r="P8" s="151"/>
      <c r="Q8" s="197">
        <f>SUM($R$29:$R$954)+SUM($AB$29:$AB$954)</f>
        <v>15.95611</v>
      </c>
      <c r="R8"/>
      <c r="S8" s="192"/>
      <c r="T8" s="113"/>
      <c r="U8" s="114"/>
      <c r="V8" s="114"/>
      <c r="W8" s="115"/>
      <c r="X8" s="117"/>
      <c r="Y8" s="14"/>
      <c r="Z8" s="216"/>
      <c r="AA8" s="216"/>
      <c r="AB8" s="216"/>
      <c r="AC8" s="216"/>
      <c r="AD8" s="216"/>
      <c r="AE8" s="216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216"/>
      <c r="I9" s="216"/>
      <c r="J9" s="217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216"/>
      <c r="AA9" s="216"/>
      <c r="AB9" s="216"/>
      <c r="AC9" s="216"/>
      <c r="AD9" s="216"/>
      <c r="AE9" s="216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216"/>
      <c r="I10" s="216"/>
      <c r="J10" s="217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216"/>
      <c r="AA10" s="216"/>
      <c r="AB10" s="216"/>
      <c r="AC10" s="216"/>
      <c r="AD10" s="216"/>
      <c r="AE10" s="216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216"/>
      <c r="I11" s="216"/>
      <c r="J11" s="217"/>
      <c r="K11" s="2"/>
      <c r="L11" s="189" t="s">
        <v>82</v>
      </c>
      <c r="M11" s="190"/>
      <c r="N11" s="186"/>
      <c r="O11" s="191">
        <f>SUMIF($L$29:$L$954,"INFO",$R$29:$R$954)</f>
        <v>0.4</v>
      </c>
      <c r="P11" s="181">
        <f>SUMIF($L$29:$L$954,"INFO",$S$29:$S$954)</f>
        <v>0</v>
      </c>
      <c r="Q11" s="182">
        <f aca="true" t="shared" si="0" ref="Q11:Q19">O11-P11</f>
        <v>0.4</v>
      </c>
      <c r="R11" s="192"/>
      <c r="S11" s="192"/>
      <c r="T11" s="113"/>
      <c r="U11" s="114"/>
      <c r="V11" s="114"/>
      <c r="W11" s="115"/>
      <c r="X11" s="117"/>
      <c r="Y11" s="14"/>
      <c r="Z11" s="216"/>
      <c r="AA11" s="216"/>
      <c r="AB11" s="216"/>
      <c r="AC11" s="216"/>
      <c r="AD11" s="216"/>
      <c r="AE11" s="216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216"/>
      <c r="I12" s="216"/>
      <c r="J12" s="217"/>
      <c r="K12" s="2"/>
      <c r="L12" s="189" t="s">
        <v>83</v>
      </c>
      <c r="M12" s="190"/>
      <c r="N12" s="186"/>
      <c r="O12" s="181">
        <f>SUMIF($L$29:$L$954,"MOB",$R$29:$R$954)</f>
        <v>10.254869999999999</v>
      </c>
      <c r="P12" s="181">
        <f>SUMIF($L$29:$L$954,"MOB",$S$29:$S$954)</f>
        <v>0</v>
      </c>
      <c r="Q12" s="182">
        <f t="shared" si="0"/>
        <v>10.254869999999999</v>
      </c>
      <c r="R12" s="192"/>
      <c r="S12" s="192"/>
      <c r="T12" s="113"/>
      <c r="U12" s="114"/>
      <c r="V12" s="114"/>
      <c r="W12" s="115"/>
      <c r="X12" s="117"/>
      <c r="Y12" s="14"/>
      <c r="Z12" s="216"/>
      <c r="AA12" s="216"/>
      <c r="AB12" s="216"/>
      <c r="AC12" s="216"/>
      <c r="AD12" s="216"/>
      <c r="AE12" s="216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216"/>
      <c r="I13" s="216"/>
      <c r="J13" s="217"/>
      <c r="K13" s="2"/>
      <c r="L13" s="189" t="s">
        <v>84</v>
      </c>
      <c r="M13" s="190"/>
      <c r="N13" s="186"/>
      <c r="O13" s="181">
        <f>SUMIF($L$29:$L$954,"DIV",$R$29:$R$954)</f>
        <v>2.7395</v>
      </c>
      <c r="P13" s="181">
        <f>SUMIF($L$29:$L$954,"DIV",$S$29:$S$954)</f>
        <v>0</v>
      </c>
      <c r="Q13" s="182">
        <f t="shared" si="0"/>
        <v>2.7395</v>
      </c>
      <c r="R13" s="192"/>
      <c r="S13" s="192"/>
      <c r="T13" s="113"/>
      <c r="U13" s="114"/>
      <c r="V13" s="114"/>
      <c r="W13" s="115"/>
      <c r="X13" s="117"/>
      <c r="Y13" s="14"/>
      <c r="Z13" s="216"/>
      <c r="AA13" s="216"/>
      <c r="AB13" s="216"/>
      <c r="AC13" s="216"/>
      <c r="AD13" s="216"/>
      <c r="AE13" s="216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218"/>
      <c r="I14" s="219"/>
      <c r="J14" s="219"/>
      <c r="K14" s="219"/>
      <c r="L14" s="189" t="s">
        <v>85</v>
      </c>
      <c r="M14" s="190"/>
      <c r="N14" s="186"/>
      <c r="O14" s="181">
        <f>SUMIF($L$29:$L$954,"LAB",$R$32:$R$954)</f>
        <v>2.9565</v>
      </c>
      <c r="P14" s="181">
        <f>SUMIF($L$29:$L$954,"LAB",$S$29:$S$954)</f>
        <v>0</v>
      </c>
      <c r="Q14" s="182">
        <f t="shared" si="0"/>
        <v>2.9565</v>
      </c>
      <c r="R14" s="193"/>
      <c r="S14" s="193"/>
      <c r="T14" s="218"/>
      <c r="U14" s="218"/>
      <c r="V14" s="218"/>
      <c r="W14" s="218"/>
      <c r="X14" s="219"/>
      <c r="Y14" s="219"/>
      <c r="Z14" s="219"/>
      <c r="AA14" s="219"/>
      <c r="AB14" s="219"/>
      <c r="AC14" s="219"/>
      <c r="AD14" s="219"/>
      <c r="AE14" s="218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216"/>
      <c r="I15" s="216"/>
      <c r="J15" s="217"/>
      <c r="K15" s="2"/>
      <c r="L15" s="189" t="s">
        <v>86</v>
      </c>
      <c r="M15" s="190"/>
      <c r="N15" s="186"/>
      <c r="O15" s="181">
        <f>SUMIF($L$29:$L$954,"FRAG",$R$29:$R$954)</f>
        <v>0</v>
      </c>
      <c r="P15" s="181">
        <f>SUMIF($L$29:$L$954,"FRAG",$S$29:$S$954)</f>
        <v>0</v>
      </c>
      <c r="Q15" s="182">
        <f t="shared" si="0"/>
        <v>0</v>
      </c>
      <c r="R15" s="192"/>
      <c r="S15" s="192"/>
      <c r="T15" s="113"/>
      <c r="U15" s="114"/>
      <c r="V15" s="114"/>
      <c r="W15" s="115"/>
      <c r="X15" s="117"/>
      <c r="Y15" s="14"/>
      <c r="Z15" s="216"/>
      <c r="AA15" s="216"/>
      <c r="AB15" s="216"/>
      <c r="AC15" s="216"/>
      <c r="AD15" s="216"/>
      <c r="AE15" s="216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216"/>
      <c r="I16" s="216"/>
      <c r="J16" s="217"/>
      <c r="K16" s="2"/>
      <c r="L16" s="189" t="s">
        <v>87</v>
      </c>
      <c r="M16" s="190"/>
      <c r="N16" s="186"/>
      <c r="O16" s="181">
        <f>SUMIF($L$29:$L$954,"VER",$R$29:$R$954)</f>
        <v>0</v>
      </c>
      <c r="P16" s="181">
        <f>SUMIF($L$29:$L$954,"VER",$S$29:$S$954)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216"/>
      <c r="AA16" s="216"/>
      <c r="AB16" s="216"/>
      <c r="AC16" s="216"/>
      <c r="AD16" s="216"/>
      <c r="AE16" s="216"/>
    </row>
    <row r="17" spans="1:31" ht="16.5" thickBot="1">
      <c r="A17" s="112"/>
      <c r="B17" s="112"/>
      <c r="C17" s="2"/>
      <c r="D17" s="113"/>
      <c r="E17" s="113"/>
      <c r="F17" s="113"/>
      <c r="G17" s="113"/>
      <c r="H17" s="216"/>
      <c r="I17" s="216"/>
      <c r="J17" s="217"/>
      <c r="K17" s="2"/>
      <c r="L17" s="189" t="s">
        <v>88</v>
      </c>
      <c r="M17" s="190"/>
      <c r="N17" s="186"/>
      <c r="O17" s="181">
        <f>SUMIF($L$29:$L$954,"ROC",$R$29:$R$954)</f>
        <v>0</v>
      </c>
      <c r="P17" s="181">
        <f>SUMIF($L$29:$L$954,"ROC",$S$29:$S$954)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216"/>
      <c r="AA17" s="216"/>
      <c r="AB17" s="216"/>
      <c r="AC17" s="216"/>
      <c r="AD17" s="216"/>
      <c r="AE17" s="216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218"/>
      <c r="I18" s="219"/>
      <c r="J18" s="219"/>
      <c r="K18" s="219"/>
      <c r="L18" s="189" t="s">
        <v>95</v>
      </c>
      <c r="M18" s="190"/>
      <c r="N18" s="186"/>
      <c r="O18" s="181">
        <f>SUMIF($Y$29:$Y$954,"DOCBUR",$AB$29:$AB$954)</f>
        <v>0</v>
      </c>
      <c r="P18" s="181">
        <f>SUMIF($Y$29:$Y$954,"DOCBUR",$AC$29:$AC$954)</f>
        <v>0</v>
      </c>
      <c r="Q18" s="182">
        <f t="shared" si="0"/>
        <v>0</v>
      </c>
      <c r="R18" s="193"/>
      <c r="S18" s="193"/>
      <c r="T18" s="218"/>
      <c r="U18" s="218"/>
      <c r="V18" s="218"/>
      <c r="W18" s="218"/>
      <c r="X18" s="219"/>
      <c r="Y18" s="219"/>
      <c r="Z18" s="219"/>
      <c r="AA18" s="219"/>
      <c r="AB18" s="219"/>
      <c r="AC18" s="219"/>
      <c r="AD18" s="219"/>
      <c r="AE18" s="218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216"/>
      <c r="I19" s="216"/>
      <c r="J19" s="217"/>
      <c r="K19" s="2"/>
      <c r="L19" s="189" t="s">
        <v>96</v>
      </c>
      <c r="M19" s="190"/>
      <c r="N19" s="186"/>
      <c r="O19" s="181">
        <f>SUMIF($Y$29:$Y$954,"DOCBIBLIO",$AB$29:$AB$954)</f>
        <v>0</v>
      </c>
      <c r="P19" s="181">
        <f>SUMIF($Y$29:$Y$954,"DOCBIBLIO",$AC$29:$AC$954)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216"/>
      <c r="AA19" s="216"/>
      <c r="AB19" s="216"/>
      <c r="AC19" s="216"/>
      <c r="AD19" s="216"/>
      <c r="AE19" s="216"/>
    </row>
    <row r="20" spans="1:31" ht="15.75">
      <c r="A20" s="112"/>
      <c r="B20" s="112"/>
      <c r="C20" s="2"/>
      <c r="D20" s="113"/>
      <c r="E20" s="113"/>
      <c r="F20" s="113"/>
      <c r="G20" s="113"/>
      <c r="H20" s="216"/>
      <c r="I20" s="216"/>
      <c r="J20" s="217"/>
      <c r="K20" s="2"/>
      <c r="L20" s="112"/>
      <c r="M20" s="113"/>
      <c r="N20" s="113"/>
      <c r="O20" s="114"/>
      <c r="P20" s="115"/>
      <c r="Q20" s="117"/>
      <c r="R20" s="192"/>
      <c r="S20" s="192"/>
      <c r="T20" s="113"/>
      <c r="U20" s="114"/>
      <c r="V20" s="114"/>
      <c r="W20" s="115"/>
      <c r="X20" s="117"/>
      <c r="Y20" s="14"/>
      <c r="Z20" s="216"/>
      <c r="AA20" s="216"/>
      <c r="AB20" s="216"/>
      <c r="AC20" s="216"/>
      <c r="AD20" s="216"/>
      <c r="AE20" s="216"/>
    </row>
    <row r="21" spans="1:31" ht="15.75">
      <c r="A21" s="112"/>
      <c r="B21" s="112"/>
      <c r="C21" s="2"/>
      <c r="D21" s="113"/>
      <c r="E21" s="113"/>
      <c r="F21" s="113"/>
      <c r="G21" s="113"/>
      <c r="H21" s="216"/>
      <c r="I21" s="216"/>
      <c r="J21" s="217"/>
      <c r="K21" s="2"/>
      <c r="L21" s="112"/>
      <c r="M21" s="113"/>
      <c r="N21" s="113"/>
      <c r="O21" s="114"/>
      <c r="P21" s="115"/>
      <c r="Q21" s="117"/>
      <c r="R21" s="192"/>
      <c r="S21" s="192"/>
      <c r="T21" s="113"/>
      <c r="U21" s="114"/>
      <c r="V21" s="114"/>
      <c r="W21" s="115"/>
      <c r="X21" s="117"/>
      <c r="Y21" s="14"/>
      <c r="Z21" s="216"/>
      <c r="AA21" s="216"/>
      <c r="AB21" s="216"/>
      <c r="AC21" s="216"/>
      <c r="AD21" s="216"/>
      <c r="AE21" s="216"/>
    </row>
    <row r="22" spans="1:31" ht="15.75">
      <c r="A22" s="112"/>
      <c r="B22" s="112"/>
      <c r="C22" s="2"/>
      <c r="D22" s="113"/>
      <c r="E22" s="113"/>
      <c r="F22" s="113"/>
      <c r="G22" s="113"/>
      <c r="H22" s="216"/>
      <c r="I22" s="216"/>
      <c r="J22" s="217"/>
      <c r="K22" s="2"/>
      <c r="L22" s="112"/>
      <c r="M22" s="113"/>
      <c r="N22" s="113"/>
      <c r="O22" s="114"/>
      <c r="P22" s="115"/>
      <c r="Q22" s="117"/>
      <c r="R22" s="192"/>
      <c r="S22" s="192"/>
      <c r="T22" s="113"/>
      <c r="U22" s="114"/>
      <c r="V22" s="114"/>
      <c r="W22" s="115"/>
      <c r="X22" s="117"/>
      <c r="Y22" s="14"/>
      <c r="Z22" s="216"/>
      <c r="AA22" s="216"/>
      <c r="AB22" s="216"/>
      <c r="AC22" s="216"/>
      <c r="AD22" s="216"/>
      <c r="AE22" s="216"/>
    </row>
    <row r="23" spans="1:31" ht="15.75">
      <c r="A23" s="112"/>
      <c r="B23" s="112"/>
      <c r="C23" s="2"/>
      <c r="D23" s="113"/>
      <c r="E23" s="113"/>
      <c r="F23" s="113"/>
      <c r="G23" s="113"/>
      <c r="H23" s="216"/>
      <c r="I23" s="216"/>
      <c r="J23" s="217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216"/>
      <c r="AA23" s="216"/>
      <c r="AB23" s="216"/>
      <c r="AC23" s="216"/>
      <c r="AD23" s="216"/>
      <c r="AE23" s="216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218"/>
      <c r="I24" s="219"/>
      <c r="J24" s="219"/>
      <c r="K24" s="219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X24" s="219"/>
      <c r="Y24" s="219"/>
      <c r="Z24" s="219"/>
      <c r="AA24" s="219"/>
      <c r="AB24" s="219"/>
      <c r="AC24" s="219"/>
      <c r="AD24" s="219"/>
      <c r="AE24" s="218"/>
      <c r="AF24" s="23"/>
      <c r="AG24" s="23"/>
      <c r="AH24" s="8"/>
    </row>
    <row r="25" spans="1:31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7"/>
      <c r="V25" s="767"/>
      <c r="W25" s="767"/>
      <c r="X25" s="767"/>
      <c r="Y25" s="764" t="s">
        <v>35</v>
      </c>
      <c r="Z25" s="765"/>
      <c r="AA25" s="765"/>
      <c r="AB25" s="765"/>
      <c r="AC25" s="153"/>
      <c r="AD25" s="138"/>
      <c r="AE25" s="754" t="s">
        <v>0</v>
      </c>
    </row>
    <row r="26" spans="1:31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97</v>
      </c>
      <c r="S26" s="740" t="s">
        <v>91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104</v>
      </c>
      <c r="AB26" s="758" t="s">
        <v>105</v>
      </c>
      <c r="AC26" s="762" t="s">
        <v>91</v>
      </c>
      <c r="AD26" s="757" t="s">
        <v>55</v>
      </c>
      <c r="AE26" s="755"/>
    </row>
    <row r="27" spans="1:31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104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68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41"/>
      <c r="S27" s="741"/>
      <c r="T27" s="742"/>
      <c r="U27" s="762"/>
      <c r="V27" s="762"/>
      <c r="W27" s="762"/>
      <c r="X27" s="762"/>
      <c r="Y27" s="761"/>
      <c r="Z27" s="759"/>
      <c r="AA27" s="759"/>
      <c r="AB27" s="759"/>
      <c r="AC27" s="763"/>
      <c r="AD27" s="757"/>
      <c r="AE27" s="756"/>
    </row>
    <row r="28" spans="1:31" ht="12.75">
      <c r="A28" s="167"/>
      <c r="B28" s="222"/>
      <c r="C28" s="168"/>
      <c r="D28" s="168"/>
      <c r="E28" s="168"/>
      <c r="F28" s="168"/>
      <c r="G28" s="169"/>
      <c r="H28" s="223"/>
      <c r="I28" s="224"/>
      <c r="J28" s="224"/>
      <c r="K28" s="225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156" t="s">
        <v>1451</v>
      </c>
      <c r="D29" s="160" t="s">
        <v>116</v>
      </c>
      <c r="E29" s="156" t="s">
        <v>1218</v>
      </c>
      <c r="F29" s="459" t="s">
        <v>1474</v>
      </c>
      <c r="G29" s="176" t="s">
        <v>375</v>
      </c>
      <c r="H29" s="226">
        <v>1323</v>
      </c>
      <c r="I29" s="369" t="s">
        <v>1215</v>
      </c>
      <c r="J29" s="476" t="s">
        <v>1437</v>
      </c>
      <c r="K29" s="228"/>
      <c r="L29" s="226" t="s">
        <v>32</v>
      </c>
      <c r="M29" s="162" t="s">
        <v>106</v>
      </c>
      <c r="N29" s="162">
        <v>1</v>
      </c>
      <c r="O29" s="162">
        <v>120</v>
      </c>
      <c r="P29" s="162">
        <v>80</v>
      </c>
      <c r="Q29" s="162">
        <v>75</v>
      </c>
      <c r="R29" s="163">
        <f>(O29*P29*Q29)/1000000</f>
        <v>0.72</v>
      </c>
      <c r="S29" s="179"/>
      <c r="T29" s="229" t="s">
        <v>110</v>
      </c>
      <c r="U29" s="227"/>
      <c r="V29" s="227"/>
      <c r="W29" s="230"/>
      <c r="X29" s="230"/>
      <c r="Y29" s="164"/>
      <c r="Z29" s="165"/>
      <c r="AA29" s="231"/>
      <c r="AB29" s="232"/>
      <c r="AC29" s="183"/>
      <c r="AD29" s="233"/>
      <c r="AE29" s="166"/>
    </row>
    <row r="30" spans="1:31" s="19" customFormat="1" ht="12.75">
      <c r="A30" s="159" t="s">
        <v>114</v>
      </c>
      <c r="B30" s="160" t="s">
        <v>115</v>
      </c>
      <c r="C30" s="896" t="s">
        <v>1451</v>
      </c>
      <c r="D30" s="897" t="s">
        <v>116</v>
      </c>
      <c r="E30" s="896" t="s">
        <v>1218</v>
      </c>
      <c r="F30" s="911" t="s">
        <v>1474</v>
      </c>
      <c r="G30" s="906" t="s">
        <v>378</v>
      </c>
      <c r="H30" s="907">
        <v>1222</v>
      </c>
      <c r="I30" s="911" t="s">
        <v>1439</v>
      </c>
      <c r="J30" s="912" t="s">
        <v>1472</v>
      </c>
      <c r="K30" s="909" t="s">
        <v>990</v>
      </c>
      <c r="L30" s="226" t="s">
        <v>32</v>
      </c>
      <c r="M30" s="162" t="s">
        <v>106</v>
      </c>
      <c r="N30" s="162">
        <v>1</v>
      </c>
      <c r="O30" s="162">
        <v>200</v>
      </c>
      <c r="P30" s="162">
        <v>80</v>
      </c>
      <c r="Q30" s="162">
        <v>75</v>
      </c>
      <c r="R30" s="163">
        <f>(O30*P30*Q30)/1000000</f>
        <v>1.2</v>
      </c>
      <c r="S30" s="179"/>
      <c r="T30" s="229" t="s">
        <v>110</v>
      </c>
      <c r="U30" s="227"/>
      <c r="V30" s="162"/>
      <c r="W30" s="230"/>
      <c r="X30" s="230"/>
      <c r="Y30" s="164"/>
      <c r="Z30" s="165"/>
      <c r="AA30" s="231"/>
      <c r="AB30" s="232"/>
      <c r="AC30" s="183"/>
      <c r="AD30" s="233"/>
      <c r="AE30" s="166"/>
    </row>
    <row r="31" spans="1:31" s="19" customFormat="1" ht="12.75">
      <c r="A31" s="159" t="s">
        <v>114</v>
      </c>
      <c r="B31" s="160" t="s">
        <v>115</v>
      </c>
      <c r="C31" s="896" t="s">
        <v>1451</v>
      </c>
      <c r="D31" s="897" t="s">
        <v>116</v>
      </c>
      <c r="E31" s="896" t="s">
        <v>1218</v>
      </c>
      <c r="F31" s="911" t="s">
        <v>1474</v>
      </c>
      <c r="G31" s="906" t="s">
        <v>379</v>
      </c>
      <c r="H31" s="907">
        <v>1222</v>
      </c>
      <c r="I31" s="911" t="s">
        <v>1439</v>
      </c>
      <c r="J31" s="912" t="s">
        <v>1472</v>
      </c>
      <c r="K31" s="909" t="s">
        <v>990</v>
      </c>
      <c r="L31" s="226" t="s">
        <v>32</v>
      </c>
      <c r="M31" s="162" t="s">
        <v>106</v>
      </c>
      <c r="N31" s="162">
        <v>1</v>
      </c>
      <c r="O31" s="162">
        <v>200</v>
      </c>
      <c r="P31" s="162">
        <v>80</v>
      </c>
      <c r="Q31" s="162">
        <v>75</v>
      </c>
      <c r="R31" s="163">
        <f>(O31*P31*Q31)/1000000</f>
        <v>1.2</v>
      </c>
      <c r="S31" s="179"/>
      <c r="T31" s="229" t="s">
        <v>110</v>
      </c>
      <c r="U31" s="235"/>
      <c r="V31" s="235"/>
      <c r="W31" s="237"/>
      <c r="X31" s="237"/>
      <c r="Y31" s="164"/>
      <c r="Z31" s="50"/>
      <c r="AA31" s="238"/>
      <c r="AB31" s="239"/>
      <c r="AC31" s="183"/>
      <c r="AD31" s="240"/>
      <c r="AE31" s="51"/>
    </row>
    <row r="32" spans="1:31" s="19" customFormat="1" ht="12.75">
      <c r="A32" s="159" t="s">
        <v>114</v>
      </c>
      <c r="B32" s="160" t="s">
        <v>115</v>
      </c>
      <c r="C32" s="156" t="s">
        <v>1451</v>
      </c>
      <c r="D32" s="160" t="s">
        <v>116</v>
      </c>
      <c r="E32" s="156" t="s">
        <v>1218</v>
      </c>
      <c r="F32" s="459" t="s">
        <v>1474</v>
      </c>
      <c r="G32" s="176" t="s">
        <v>380</v>
      </c>
      <c r="H32" s="226">
        <v>1323</v>
      </c>
      <c r="I32" s="369" t="s">
        <v>1215</v>
      </c>
      <c r="J32" s="476" t="s">
        <v>1437</v>
      </c>
      <c r="K32" s="228"/>
      <c r="L32" s="226" t="s">
        <v>32</v>
      </c>
      <c r="M32" s="162" t="s">
        <v>212</v>
      </c>
      <c r="N32" s="162">
        <v>1</v>
      </c>
      <c r="O32" s="162">
        <v>150</v>
      </c>
      <c r="P32" s="162">
        <v>75</v>
      </c>
      <c r="Q32" s="162">
        <v>75</v>
      </c>
      <c r="R32" s="163">
        <f>(O32*P32*Q32)/1000000</f>
        <v>0.84375</v>
      </c>
      <c r="S32" s="179"/>
      <c r="T32" s="229" t="s">
        <v>110</v>
      </c>
      <c r="U32" s="227"/>
      <c r="V32" s="227"/>
      <c r="W32" s="230"/>
      <c r="X32" s="230"/>
      <c r="Y32" s="164"/>
      <c r="Z32" s="165"/>
      <c r="AA32" s="231"/>
      <c r="AB32" s="232"/>
      <c r="AC32" s="183"/>
      <c r="AD32" s="233"/>
      <c r="AE32" s="166" t="s">
        <v>140</v>
      </c>
    </row>
    <row r="33" spans="1:31" s="19" customFormat="1" ht="12.75">
      <c r="A33" s="159" t="s">
        <v>114</v>
      </c>
      <c r="B33" s="160" t="s">
        <v>115</v>
      </c>
      <c r="C33" s="896" t="s">
        <v>1451</v>
      </c>
      <c r="D33" s="897" t="s">
        <v>116</v>
      </c>
      <c r="E33" s="896" t="s">
        <v>1218</v>
      </c>
      <c r="F33" s="905" t="s">
        <v>1552</v>
      </c>
      <c r="G33" s="906" t="s">
        <v>381</v>
      </c>
      <c r="H33" s="907">
        <v>1222</v>
      </c>
      <c r="I33" s="905" t="s">
        <v>1439</v>
      </c>
      <c r="J33" s="908" t="s">
        <v>1462</v>
      </c>
      <c r="K33" s="909" t="s">
        <v>990</v>
      </c>
      <c r="L33" s="226" t="s">
        <v>32</v>
      </c>
      <c r="M33" s="162" t="s">
        <v>377</v>
      </c>
      <c r="N33" s="162">
        <v>1</v>
      </c>
      <c r="O33" s="162"/>
      <c r="P33" s="162"/>
      <c r="Q33" s="162"/>
      <c r="R33" s="163">
        <v>0.15</v>
      </c>
      <c r="S33" s="179"/>
      <c r="T33" s="229" t="s">
        <v>110</v>
      </c>
      <c r="U33" s="227"/>
      <c r="V33" s="227"/>
      <c r="W33" s="230"/>
      <c r="X33" s="230"/>
      <c r="Y33" s="164"/>
      <c r="Z33" s="165"/>
      <c r="AA33" s="231"/>
      <c r="AB33" s="232"/>
      <c r="AC33" s="183"/>
      <c r="AD33" s="233"/>
      <c r="AE33" s="166"/>
    </row>
    <row r="34" spans="1:31" s="19" customFormat="1" ht="12.75">
      <c r="A34" s="159" t="s">
        <v>114</v>
      </c>
      <c r="B34" s="160" t="s">
        <v>115</v>
      </c>
      <c r="C34" s="896" t="s">
        <v>1451</v>
      </c>
      <c r="D34" s="897" t="s">
        <v>116</v>
      </c>
      <c r="E34" s="896" t="s">
        <v>1218</v>
      </c>
      <c r="F34" s="905" t="s">
        <v>1552</v>
      </c>
      <c r="G34" s="906" t="s">
        <v>382</v>
      </c>
      <c r="H34" s="907">
        <v>1222</v>
      </c>
      <c r="I34" s="905" t="s">
        <v>1439</v>
      </c>
      <c r="J34" s="908" t="s">
        <v>1462</v>
      </c>
      <c r="K34" s="909" t="s">
        <v>990</v>
      </c>
      <c r="L34" s="226" t="s">
        <v>32</v>
      </c>
      <c r="M34" s="162" t="s">
        <v>377</v>
      </c>
      <c r="N34" s="162">
        <v>1</v>
      </c>
      <c r="O34" s="49"/>
      <c r="P34" s="49"/>
      <c r="Q34" s="49"/>
      <c r="R34" s="163">
        <v>0.15</v>
      </c>
      <c r="S34" s="179"/>
      <c r="T34" s="229" t="s">
        <v>110</v>
      </c>
      <c r="U34" s="235"/>
      <c r="V34" s="235"/>
      <c r="W34" s="237"/>
      <c r="X34" s="237"/>
      <c r="Y34" s="164"/>
      <c r="Z34" s="50"/>
      <c r="AA34" s="231"/>
      <c r="AB34" s="239"/>
      <c r="AC34" s="183"/>
      <c r="AD34" s="240"/>
      <c r="AE34" s="51"/>
    </row>
    <row r="35" spans="1:31" s="19" customFormat="1" ht="12.75">
      <c r="A35" s="159" t="s">
        <v>114</v>
      </c>
      <c r="B35" s="160" t="s">
        <v>115</v>
      </c>
      <c r="C35" s="896" t="s">
        <v>1451</v>
      </c>
      <c r="D35" s="897" t="s">
        <v>116</v>
      </c>
      <c r="E35" s="896" t="s">
        <v>1218</v>
      </c>
      <c r="F35" s="911" t="s">
        <v>1474</v>
      </c>
      <c r="G35" s="906" t="s">
        <v>388</v>
      </c>
      <c r="H35" s="907">
        <v>1222</v>
      </c>
      <c r="I35" s="911" t="s">
        <v>1439</v>
      </c>
      <c r="J35" s="912" t="s">
        <v>1472</v>
      </c>
      <c r="K35" s="909" t="s">
        <v>990</v>
      </c>
      <c r="L35" s="226" t="s">
        <v>49</v>
      </c>
      <c r="M35" s="162" t="s">
        <v>383</v>
      </c>
      <c r="N35" s="162">
        <v>1</v>
      </c>
      <c r="O35" s="49"/>
      <c r="P35" s="49"/>
      <c r="Q35" s="49"/>
      <c r="R35" s="163">
        <v>0.2</v>
      </c>
      <c r="S35" s="179"/>
      <c r="T35" s="229" t="s">
        <v>110</v>
      </c>
      <c r="U35" s="235"/>
      <c r="V35" s="235"/>
      <c r="W35" s="237"/>
      <c r="X35" s="237"/>
      <c r="Y35" s="164"/>
      <c r="Z35" s="50"/>
      <c r="AA35" s="231"/>
      <c r="AB35" s="239"/>
      <c r="AC35" s="183"/>
      <c r="AD35" s="240"/>
      <c r="AE35" s="51"/>
    </row>
    <row r="36" spans="1:31" s="19" customFormat="1" ht="12.75">
      <c r="A36" s="159" t="s">
        <v>114</v>
      </c>
      <c r="B36" s="160" t="s">
        <v>115</v>
      </c>
      <c r="C36" s="896" t="s">
        <v>1451</v>
      </c>
      <c r="D36" s="897" t="s">
        <v>116</v>
      </c>
      <c r="E36" s="896" t="s">
        <v>1218</v>
      </c>
      <c r="F36" s="911" t="s">
        <v>1474</v>
      </c>
      <c r="G36" s="906" t="s">
        <v>389</v>
      </c>
      <c r="H36" s="907">
        <v>1222</v>
      </c>
      <c r="I36" s="911" t="s">
        <v>1439</v>
      </c>
      <c r="J36" s="912" t="s">
        <v>1472</v>
      </c>
      <c r="K36" s="909" t="s">
        <v>990</v>
      </c>
      <c r="L36" s="226" t="s">
        <v>49</v>
      </c>
      <c r="M36" s="162" t="s">
        <v>384</v>
      </c>
      <c r="N36" s="162">
        <v>1</v>
      </c>
      <c r="O36" s="49">
        <v>60</v>
      </c>
      <c r="P36" s="49">
        <v>65</v>
      </c>
      <c r="Q36" s="49">
        <v>50</v>
      </c>
      <c r="R36" s="163">
        <f>(O36*P36*Q36)/1000000</f>
        <v>0.195</v>
      </c>
      <c r="S36" s="179"/>
      <c r="T36" s="229" t="s">
        <v>110</v>
      </c>
      <c r="U36" s="242"/>
      <c r="V36" s="106" t="s">
        <v>99</v>
      </c>
      <c r="W36" s="244"/>
      <c r="X36" s="244"/>
      <c r="Y36" s="164"/>
      <c r="Z36" s="107"/>
      <c r="AA36" s="231"/>
      <c r="AB36" s="239"/>
      <c r="AC36" s="183"/>
      <c r="AD36" s="246"/>
      <c r="AE36" s="108"/>
    </row>
    <row r="37" spans="1:31" s="19" customFormat="1" ht="12.75">
      <c r="A37" s="159" t="s">
        <v>114</v>
      </c>
      <c r="B37" s="160" t="s">
        <v>115</v>
      </c>
      <c r="C37" s="896" t="s">
        <v>1451</v>
      </c>
      <c r="D37" s="897" t="s">
        <v>116</v>
      </c>
      <c r="E37" s="896" t="s">
        <v>1218</v>
      </c>
      <c r="F37" s="911" t="s">
        <v>1474</v>
      </c>
      <c r="G37" s="906" t="s">
        <v>390</v>
      </c>
      <c r="H37" s="907">
        <v>1222</v>
      </c>
      <c r="I37" s="911" t="s">
        <v>1439</v>
      </c>
      <c r="J37" s="912" t="s">
        <v>1472</v>
      </c>
      <c r="K37" s="909" t="s">
        <v>990</v>
      </c>
      <c r="L37" s="226" t="s">
        <v>49</v>
      </c>
      <c r="M37" s="49" t="s">
        <v>385</v>
      </c>
      <c r="N37" s="162">
        <v>1</v>
      </c>
      <c r="O37" s="49">
        <v>64</v>
      </c>
      <c r="P37" s="49">
        <v>50</v>
      </c>
      <c r="Q37" s="49">
        <v>55</v>
      </c>
      <c r="R37" s="163">
        <f>(O37*P37*Q37)/1000000</f>
        <v>0.176</v>
      </c>
      <c r="S37" s="179"/>
      <c r="T37" s="229" t="s">
        <v>110</v>
      </c>
      <c r="U37" s="242"/>
      <c r="V37" s="106" t="s">
        <v>99</v>
      </c>
      <c r="W37" s="244"/>
      <c r="X37" s="244"/>
      <c r="Y37" s="164"/>
      <c r="Z37" s="107"/>
      <c r="AA37" s="231"/>
      <c r="AB37" s="245"/>
      <c r="AC37" s="183"/>
      <c r="AD37" s="246"/>
      <c r="AE37" s="108"/>
    </row>
    <row r="38" spans="1:31" s="19" customFormat="1" ht="12.75">
      <c r="A38" s="159" t="s">
        <v>114</v>
      </c>
      <c r="B38" s="160" t="s">
        <v>115</v>
      </c>
      <c r="C38" s="896" t="s">
        <v>1451</v>
      </c>
      <c r="D38" s="897" t="s">
        <v>116</v>
      </c>
      <c r="E38" s="896" t="s">
        <v>1218</v>
      </c>
      <c r="F38" s="911" t="s">
        <v>1474</v>
      </c>
      <c r="G38" s="906" t="s">
        <v>391</v>
      </c>
      <c r="H38" s="907">
        <v>1222</v>
      </c>
      <c r="I38" s="911" t="s">
        <v>1439</v>
      </c>
      <c r="J38" s="912" t="s">
        <v>1472</v>
      </c>
      <c r="K38" s="909" t="s">
        <v>990</v>
      </c>
      <c r="L38" s="226" t="s">
        <v>49</v>
      </c>
      <c r="M38" s="49" t="s">
        <v>386</v>
      </c>
      <c r="N38" s="162">
        <v>1</v>
      </c>
      <c r="O38" s="49"/>
      <c r="P38" s="49"/>
      <c r="Q38" s="49"/>
      <c r="R38" s="163">
        <v>0.2</v>
      </c>
      <c r="S38" s="179"/>
      <c r="T38" s="229" t="s">
        <v>110</v>
      </c>
      <c r="U38" s="242"/>
      <c r="V38" s="106" t="s">
        <v>99</v>
      </c>
      <c r="W38" s="244"/>
      <c r="X38" s="244"/>
      <c r="Y38" s="164"/>
      <c r="Z38" s="107"/>
      <c r="AA38" s="231"/>
      <c r="AB38" s="245"/>
      <c r="AC38" s="183"/>
      <c r="AD38" s="246"/>
      <c r="AE38" s="108"/>
    </row>
    <row r="39" spans="1:31" s="19" customFormat="1" ht="12.75">
      <c r="A39" s="159" t="s">
        <v>114</v>
      </c>
      <c r="B39" s="160" t="s">
        <v>115</v>
      </c>
      <c r="C39" s="896" t="s">
        <v>1451</v>
      </c>
      <c r="D39" s="897" t="s">
        <v>116</v>
      </c>
      <c r="E39" s="896" t="s">
        <v>1218</v>
      </c>
      <c r="F39" s="911" t="s">
        <v>1474</v>
      </c>
      <c r="G39" s="906" t="s">
        <v>392</v>
      </c>
      <c r="H39" s="907">
        <v>1222</v>
      </c>
      <c r="I39" s="911" t="s">
        <v>1439</v>
      </c>
      <c r="J39" s="912" t="s">
        <v>1472</v>
      </c>
      <c r="K39" s="909" t="s">
        <v>990</v>
      </c>
      <c r="L39" s="226" t="s">
        <v>48</v>
      </c>
      <c r="M39" s="162" t="s">
        <v>387</v>
      </c>
      <c r="N39" s="162">
        <v>1</v>
      </c>
      <c r="O39" s="106">
        <v>35</v>
      </c>
      <c r="P39" s="106">
        <v>35</v>
      </c>
      <c r="Q39" s="106">
        <v>60</v>
      </c>
      <c r="R39" s="163">
        <f>(O39*P39*Q39)/1000000</f>
        <v>0.0735</v>
      </c>
      <c r="S39" s="179"/>
      <c r="T39" s="229" t="s">
        <v>110</v>
      </c>
      <c r="U39" s="242"/>
      <c r="V39" s="242"/>
      <c r="W39" s="244"/>
      <c r="X39" s="244"/>
      <c r="Y39" s="164"/>
      <c r="Z39" s="107"/>
      <c r="AA39" s="231"/>
      <c r="AB39" s="245"/>
      <c r="AC39" s="183"/>
      <c r="AD39" s="246"/>
      <c r="AE39" s="108"/>
    </row>
    <row r="40" spans="1:31" s="19" customFormat="1" ht="12.75">
      <c r="A40" s="159" t="s">
        <v>114</v>
      </c>
      <c r="B40" s="160" t="s">
        <v>115</v>
      </c>
      <c r="C40" s="896" t="s">
        <v>1451</v>
      </c>
      <c r="D40" s="897" t="s">
        <v>116</v>
      </c>
      <c r="E40" s="896" t="s">
        <v>1218</v>
      </c>
      <c r="F40" s="911" t="s">
        <v>1474</v>
      </c>
      <c r="G40" s="906"/>
      <c r="H40" s="907">
        <v>1222</v>
      </c>
      <c r="I40" s="911" t="s">
        <v>1439</v>
      </c>
      <c r="J40" s="912" t="s">
        <v>1472</v>
      </c>
      <c r="K40" s="909" t="s">
        <v>990</v>
      </c>
      <c r="L40" s="226" t="s">
        <v>48</v>
      </c>
      <c r="M40" s="162" t="s">
        <v>394</v>
      </c>
      <c r="N40" s="162">
        <v>1</v>
      </c>
      <c r="O40" s="106"/>
      <c r="P40" s="106"/>
      <c r="Q40" s="106"/>
      <c r="R40" s="163">
        <v>0.5</v>
      </c>
      <c r="S40" s="179"/>
      <c r="T40" s="229" t="s">
        <v>110</v>
      </c>
      <c r="U40" s="242"/>
      <c r="V40" s="242"/>
      <c r="W40" s="244"/>
      <c r="X40" s="244"/>
      <c r="Y40" s="164"/>
      <c r="Z40" s="107"/>
      <c r="AA40" s="231"/>
      <c r="AB40" s="245"/>
      <c r="AC40" s="183"/>
      <c r="AD40" s="246"/>
      <c r="AE40" s="108"/>
    </row>
    <row r="41" spans="1:31" s="19" customFormat="1" ht="12.75">
      <c r="A41" s="159" t="s">
        <v>114</v>
      </c>
      <c r="B41" s="160" t="s">
        <v>115</v>
      </c>
      <c r="C41" s="156" t="s">
        <v>1451</v>
      </c>
      <c r="D41" s="160" t="s">
        <v>116</v>
      </c>
      <c r="E41" s="156" t="s">
        <v>1218</v>
      </c>
      <c r="F41" s="459" t="s">
        <v>1474</v>
      </c>
      <c r="G41" s="176" t="s">
        <v>393</v>
      </c>
      <c r="H41" s="226">
        <v>1323</v>
      </c>
      <c r="I41" s="369" t="s">
        <v>1215</v>
      </c>
      <c r="J41" s="476" t="s">
        <v>1437</v>
      </c>
      <c r="K41" s="243"/>
      <c r="L41" s="226" t="s">
        <v>32</v>
      </c>
      <c r="M41" s="162" t="s">
        <v>112</v>
      </c>
      <c r="N41" s="162">
        <v>1</v>
      </c>
      <c r="O41" s="106">
        <v>120</v>
      </c>
      <c r="P41" s="106">
        <v>95</v>
      </c>
      <c r="Q41" s="106">
        <v>95</v>
      </c>
      <c r="R41" s="163">
        <f>(O41*P41*Q41)/1000000</f>
        <v>1.083</v>
      </c>
      <c r="S41" s="179"/>
      <c r="T41" s="229" t="s">
        <v>110</v>
      </c>
      <c r="U41" s="242"/>
      <c r="V41" s="242"/>
      <c r="W41" s="244"/>
      <c r="X41" s="244"/>
      <c r="Y41" s="164"/>
      <c r="Z41" s="107"/>
      <c r="AA41" s="231"/>
      <c r="AB41" s="245"/>
      <c r="AC41" s="183"/>
      <c r="AD41" s="246"/>
      <c r="AE41" s="108"/>
    </row>
    <row r="42" spans="1:31" s="19" customFormat="1" ht="12.75">
      <c r="A42" s="159" t="s">
        <v>114</v>
      </c>
      <c r="B42" s="160" t="s">
        <v>115</v>
      </c>
      <c r="C42" s="156" t="s">
        <v>1451</v>
      </c>
      <c r="D42" s="160" t="s">
        <v>116</v>
      </c>
      <c r="E42" s="156" t="s">
        <v>1218</v>
      </c>
      <c r="F42" s="459" t="s">
        <v>1474</v>
      </c>
      <c r="G42" s="176" t="s">
        <v>396</v>
      </c>
      <c r="H42" s="226">
        <v>1323</v>
      </c>
      <c r="I42" s="369" t="s">
        <v>1215</v>
      </c>
      <c r="J42" s="476" t="s">
        <v>1437</v>
      </c>
      <c r="K42" s="243"/>
      <c r="L42" s="226" t="s">
        <v>32</v>
      </c>
      <c r="M42" s="162" t="s">
        <v>395</v>
      </c>
      <c r="N42" s="162">
        <v>1</v>
      </c>
      <c r="O42" s="106">
        <v>100</v>
      </c>
      <c r="P42" s="106">
        <v>34</v>
      </c>
      <c r="Q42" s="106">
        <v>45</v>
      </c>
      <c r="R42" s="163">
        <f>(O42*P42*Q42)/1000000</f>
        <v>0.153</v>
      </c>
      <c r="S42" s="179"/>
      <c r="T42" s="229" t="s">
        <v>110</v>
      </c>
      <c r="U42" s="242"/>
      <c r="V42" s="242"/>
      <c r="W42" s="244"/>
      <c r="X42" s="244"/>
      <c r="Y42" s="164"/>
      <c r="Z42" s="107"/>
      <c r="AA42" s="231"/>
      <c r="AB42" s="245"/>
      <c r="AC42" s="183"/>
      <c r="AD42" s="246"/>
      <c r="AE42" s="108"/>
    </row>
    <row r="43" spans="1:31" s="19" customFormat="1" ht="12.75">
      <c r="A43" s="159" t="s">
        <v>114</v>
      </c>
      <c r="B43" s="160" t="s">
        <v>115</v>
      </c>
      <c r="C43" s="156" t="s">
        <v>1451</v>
      </c>
      <c r="D43" s="160" t="s">
        <v>116</v>
      </c>
      <c r="E43" s="156" t="s">
        <v>1218</v>
      </c>
      <c r="F43" s="459" t="s">
        <v>1474</v>
      </c>
      <c r="G43" s="176" t="s">
        <v>397</v>
      </c>
      <c r="H43" s="226">
        <v>1323</v>
      </c>
      <c r="I43" s="369" t="s">
        <v>1215</v>
      </c>
      <c r="J43" s="476" t="s">
        <v>1437</v>
      </c>
      <c r="K43" s="243"/>
      <c r="L43" s="226" t="s">
        <v>32</v>
      </c>
      <c r="M43" s="162" t="s">
        <v>222</v>
      </c>
      <c r="N43" s="162">
        <v>1</v>
      </c>
      <c r="O43" s="106">
        <v>50</v>
      </c>
      <c r="P43" s="106">
        <v>35</v>
      </c>
      <c r="Q43" s="106">
        <v>180</v>
      </c>
      <c r="R43" s="163">
        <f>(O43*P43*Q43)/1000000</f>
        <v>0.315</v>
      </c>
      <c r="S43" s="179"/>
      <c r="T43" s="229" t="s">
        <v>110</v>
      </c>
      <c r="U43" s="242"/>
      <c r="V43" s="242"/>
      <c r="W43" s="244"/>
      <c r="X43" s="244"/>
      <c r="Y43" s="164"/>
      <c r="Z43" s="107"/>
      <c r="AA43" s="231"/>
      <c r="AB43" s="245"/>
      <c r="AC43" s="183"/>
      <c r="AD43" s="246"/>
      <c r="AE43" s="108"/>
    </row>
    <row r="44" spans="1:31" s="19" customFormat="1" ht="12.75">
      <c r="A44" s="52" t="s">
        <v>114</v>
      </c>
      <c r="B44" s="48" t="s">
        <v>115</v>
      </c>
      <c r="C44" s="896" t="s">
        <v>1451</v>
      </c>
      <c r="D44" s="913" t="s">
        <v>116</v>
      </c>
      <c r="E44" s="896" t="s">
        <v>1218</v>
      </c>
      <c r="F44" s="911" t="s">
        <v>1474</v>
      </c>
      <c r="G44" s="914" t="s">
        <v>398</v>
      </c>
      <c r="H44" s="907">
        <v>1222</v>
      </c>
      <c r="I44" s="911" t="s">
        <v>1439</v>
      </c>
      <c r="J44" s="912" t="s">
        <v>1475</v>
      </c>
      <c r="K44" s="910" t="s">
        <v>1476</v>
      </c>
      <c r="L44" s="234" t="s">
        <v>48</v>
      </c>
      <c r="M44" s="49" t="s">
        <v>468</v>
      </c>
      <c r="N44" s="49">
        <v>1</v>
      </c>
      <c r="O44" s="49"/>
      <c r="P44" s="49"/>
      <c r="Q44" s="49"/>
      <c r="R44" s="305">
        <v>0.05</v>
      </c>
      <c r="S44" s="179"/>
      <c r="T44" s="306" t="s">
        <v>110</v>
      </c>
      <c r="U44" s="235"/>
      <c r="V44" s="235"/>
      <c r="W44" s="237"/>
      <c r="X44" s="237"/>
      <c r="Y44" s="307"/>
      <c r="Z44" s="50"/>
      <c r="AA44" s="238"/>
      <c r="AB44" s="239"/>
      <c r="AC44" s="183"/>
      <c r="AD44" s="240"/>
      <c r="AE44" s="51"/>
    </row>
    <row r="45" spans="1:31" s="19" customFormat="1" ht="12.75">
      <c r="A45" s="52" t="s">
        <v>114</v>
      </c>
      <c r="B45" s="48" t="s">
        <v>115</v>
      </c>
      <c r="C45" s="156" t="s">
        <v>1451</v>
      </c>
      <c r="D45" s="48" t="s">
        <v>116</v>
      </c>
      <c r="E45" s="156" t="s">
        <v>1218</v>
      </c>
      <c r="F45" s="475" t="s">
        <v>1447</v>
      </c>
      <c r="G45" s="304" t="s">
        <v>400</v>
      </c>
      <c r="H45" s="226">
        <v>1222</v>
      </c>
      <c r="I45" s="369" t="s">
        <v>1439</v>
      </c>
      <c r="J45" s="476" t="s">
        <v>1448</v>
      </c>
      <c r="K45" s="236"/>
      <c r="L45" s="234" t="s">
        <v>32</v>
      </c>
      <c r="M45" s="49" t="s">
        <v>106</v>
      </c>
      <c r="N45" s="49">
        <v>1</v>
      </c>
      <c r="O45" s="49">
        <v>200</v>
      </c>
      <c r="P45" s="49">
        <v>80</v>
      </c>
      <c r="Q45" s="49">
        <v>75</v>
      </c>
      <c r="R45" s="305">
        <f aca="true" t="shared" si="1" ref="R45:R53">(O45*P45*Q45)/1000000</f>
        <v>1.2</v>
      </c>
      <c r="S45" s="179"/>
      <c r="T45" s="306" t="s">
        <v>110</v>
      </c>
      <c r="U45" s="235"/>
      <c r="V45" s="235"/>
      <c r="W45" s="237"/>
      <c r="X45" s="237"/>
      <c r="Y45" s="307"/>
      <c r="Z45" s="50"/>
      <c r="AA45" s="238"/>
      <c r="AB45" s="239"/>
      <c r="AC45" s="183"/>
      <c r="AD45" s="240"/>
      <c r="AE45" s="51"/>
    </row>
    <row r="46" spans="1:31" s="19" customFormat="1" ht="12.75">
      <c r="A46" s="52" t="s">
        <v>114</v>
      </c>
      <c r="B46" s="48" t="s">
        <v>115</v>
      </c>
      <c r="C46" s="156" t="s">
        <v>1451</v>
      </c>
      <c r="D46" s="48" t="s">
        <v>116</v>
      </c>
      <c r="E46" s="156" t="s">
        <v>1218</v>
      </c>
      <c r="F46" s="475" t="s">
        <v>1447</v>
      </c>
      <c r="G46" s="304" t="s">
        <v>401</v>
      </c>
      <c r="H46" s="226">
        <v>1222</v>
      </c>
      <c r="I46" s="369" t="s">
        <v>1439</v>
      </c>
      <c r="J46" s="476" t="s">
        <v>1448</v>
      </c>
      <c r="K46" s="236"/>
      <c r="L46" s="234" t="s">
        <v>32</v>
      </c>
      <c r="M46" s="49" t="s">
        <v>106</v>
      </c>
      <c r="N46" s="49">
        <v>1</v>
      </c>
      <c r="O46" s="49">
        <v>200</v>
      </c>
      <c r="P46" s="49">
        <v>80</v>
      </c>
      <c r="Q46" s="49">
        <v>75</v>
      </c>
      <c r="R46" s="305">
        <f t="shared" si="1"/>
        <v>1.2</v>
      </c>
      <c r="S46" s="179"/>
      <c r="T46" s="306" t="s">
        <v>110</v>
      </c>
      <c r="U46" s="235"/>
      <c r="V46" s="235"/>
      <c r="W46" s="237"/>
      <c r="X46" s="237"/>
      <c r="Y46" s="307"/>
      <c r="Z46" s="50"/>
      <c r="AA46" s="238"/>
      <c r="AB46" s="239"/>
      <c r="AC46" s="183"/>
      <c r="AD46" s="240"/>
      <c r="AE46" s="51"/>
    </row>
    <row r="47" spans="1:31" s="19" customFormat="1" ht="12.75">
      <c r="A47" s="52" t="s">
        <v>114</v>
      </c>
      <c r="B47" s="48" t="s">
        <v>115</v>
      </c>
      <c r="C47" s="156" t="s">
        <v>1451</v>
      </c>
      <c r="D47" s="48" t="s">
        <v>116</v>
      </c>
      <c r="E47" s="156" t="s">
        <v>1218</v>
      </c>
      <c r="F47" s="475" t="s">
        <v>1447</v>
      </c>
      <c r="G47" s="304" t="s">
        <v>402</v>
      </c>
      <c r="H47" s="226">
        <v>1222</v>
      </c>
      <c r="I47" s="369" t="s">
        <v>1439</v>
      </c>
      <c r="J47" s="476" t="s">
        <v>1448</v>
      </c>
      <c r="K47" s="236"/>
      <c r="L47" s="234" t="s">
        <v>32</v>
      </c>
      <c r="M47" s="49" t="s">
        <v>399</v>
      </c>
      <c r="N47" s="49">
        <v>1</v>
      </c>
      <c r="O47" s="49">
        <v>90</v>
      </c>
      <c r="P47" s="49">
        <v>32</v>
      </c>
      <c r="Q47" s="49">
        <v>33</v>
      </c>
      <c r="R47" s="305">
        <f t="shared" si="1"/>
        <v>0.09504</v>
      </c>
      <c r="S47" s="179"/>
      <c r="T47" s="306" t="s">
        <v>110</v>
      </c>
      <c r="U47" s="235"/>
      <c r="V47" s="235"/>
      <c r="W47" s="237"/>
      <c r="X47" s="237"/>
      <c r="Y47" s="307"/>
      <c r="Z47" s="50"/>
      <c r="AA47" s="238"/>
      <c r="AB47" s="239"/>
      <c r="AC47" s="183"/>
      <c r="AD47" s="240"/>
      <c r="AE47" s="51"/>
    </row>
    <row r="48" spans="1:31" s="19" customFormat="1" ht="12.75">
      <c r="A48" s="52" t="s">
        <v>114</v>
      </c>
      <c r="B48" s="48" t="s">
        <v>115</v>
      </c>
      <c r="C48" s="156" t="s">
        <v>1451</v>
      </c>
      <c r="D48" s="48" t="s">
        <v>116</v>
      </c>
      <c r="E48" s="156" t="s">
        <v>1218</v>
      </c>
      <c r="F48" s="475" t="s">
        <v>1447</v>
      </c>
      <c r="G48" s="304" t="s">
        <v>403</v>
      </c>
      <c r="H48" s="226">
        <v>1222</v>
      </c>
      <c r="I48" s="369" t="s">
        <v>1439</v>
      </c>
      <c r="J48" s="476" t="s">
        <v>1448</v>
      </c>
      <c r="K48" s="236"/>
      <c r="L48" s="234" t="s">
        <v>32</v>
      </c>
      <c r="M48" s="49" t="s">
        <v>399</v>
      </c>
      <c r="N48" s="49">
        <v>1</v>
      </c>
      <c r="O48" s="49">
        <v>90</v>
      </c>
      <c r="P48" s="49">
        <v>32</v>
      </c>
      <c r="Q48" s="49">
        <v>33</v>
      </c>
      <c r="R48" s="305">
        <f t="shared" si="1"/>
        <v>0.09504</v>
      </c>
      <c r="S48" s="179"/>
      <c r="T48" s="306" t="s">
        <v>110</v>
      </c>
      <c r="U48" s="235"/>
      <c r="V48" s="235"/>
      <c r="W48" s="237"/>
      <c r="X48" s="237"/>
      <c r="Y48" s="307"/>
      <c r="Z48" s="50"/>
      <c r="AA48" s="238"/>
      <c r="AB48" s="239"/>
      <c r="AC48" s="183"/>
      <c r="AD48" s="240"/>
      <c r="AE48" s="51"/>
    </row>
    <row r="49" spans="1:31" s="19" customFormat="1" ht="12.75">
      <c r="A49" s="52" t="s">
        <v>114</v>
      </c>
      <c r="B49" s="48" t="s">
        <v>115</v>
      </c>
      <c r="C49" s="156" t="s">
        <v>1451</v>
      </c>
      <c r="D49" s="48" t="s">
        <v>116</v>
      </c>
      <c r="E49" s="156" t="s">
        <v>1218</v>
      </c>
      <c r="F49" s="475" t="s">
        <v>1447</v>
      </c>
      <c r="G49" s="304" t="s">
        <v>404</v>
      </c>
      <c r="H49" s="226">
        <v>1222</v>
      </c>
      <c r="I49" s="369" t="s">
        <v>1439</v>
      </c>
      <c r="J49" s="476" t="s">
        <v>1448</v>
      </c>
      <c r="K49" s="236"/>
      <c r="L49" s="234" t="s">
        <v>32</v>
      </c>
      <c r="M49" s="49" t="s">
        <v>399</v>
      </c>
      <c r="N49" s="49">
        <v>1</v>
      </c>
      <c r="O49" s="49">
        <v>90</v>
      </c>
      <c r="P49" s="49">
        <v>32</v>
      </c>
      <c r="Q49" s="49">
        <v>33</v>
      </c>
      <c r="R49" s="305">
        <f t="shared" si="1"/>
        <v>0.09504</v>
      </c>
      <c r="S49" s="179"/>
      <c r="T49" s="306" t="s">
        <v>110</v>
      </c>
      <c r="U49" s="235"/>
      <c r="V49" s="235"/>
      <c r="W49" s="237"/>
      <c r="X49" s="237"/>
      <c r="Y49" s="307"/>
      <c r="Z49" s="50"/>
      <c r="AA49" s="238"/>
      <c r="AB49" s="239"/>
      <c r="AC49" s="183"/>
      <c r="AD49" s="240"/>
      <c r="AE49" s="51"/>
    </row>
    <row r="50" spans="1:31" s="19" customFormat="1" ht="12.75">
      <c r="A50" s="52" t="s">
        <v>114</v>
      </c>
      <c r="B50" s="48" t="s">
        <v>115</v>
      </c>
      <c r="C50" s="156" t="s">
        <v>1451</v>
      </c>
      <c r="D50" s="48" t="s">
        <v>116</v>
      </c>
      <c r="E50" s="156" t="s">
        <v>1218</v>
      </c>
      <c r="F50" s="475" t="s">
        <v>1447</v>
      </c>
      <c r="G50" s="304" t="s">
        <v>409</v>
      </c>
      <c r="H50" s="226">
        <v>1222</v>
      </c>
      <c r="I50" s="369" t="s">
        <v>1439</v>
      </c>
      <c r="J50" s="476" t="s">
        <v>1448</v>
      </c>
      <c r="K50" s="236"/>
      <c r="L50" s="234" t="s">
        <v>48</v>
      </c>
      <c r="M50" s="49" t="s">
        <v>405</v>
      </c>
      <c r="N50" s="49">
        <v>1</v>
      </c>
      <c r="O50" s="49">
        <v>360</v>
      </c>
      <c r="P50" s="49">
        <v>80</v>
      </c>
      <c r="Q50" s="49">
        <v>70</v>
      </c>
      <c r="R50" s="305">
        <f t="shared" si="1"/>
        <v>2.016</v>
      </c>
      <c r="S50" s="179"/>
      <c r="T50" s="306" t="s">
        <v>110</v>
      </c>
      <c r="U50" s="235"/>
      <c r="V50" s="235"/>
      <c r="W50" s="237"/>
      <c r="X50" s="237"/>
      <c r="Y50" s="307"/>
      <c r="Z50" s="50"/>
      <c r="AA50" s="238"/>
      <c r="AB50" s="239"/>
      <c r="AC50" s="183"/>
      <c r="AD50" s="240"/>
      <c r="AE50" s="51"/>
    </row>
    <row r="51" spans="1:31" s="19" customFormat="1" ht="12.75">
      <c r="A51" s="52" t="s">
        <v>114</v>
      </c>
      <c r="B51" s="48" t="s">
        <v>115</v>
      </c>
      <c r="C51" s="896" t="s">
        <v>1451</v>
      </c>
      <c r="D51" s="913" t="s">
        <v>116</v>
      </c>
      <c r="E51" s="896" t="s">
        <v>1218</v>
      </c>
      <c r="F51" s="931" t="s">
        <v>1552</v>
      </c>
      <c r="G51" s="914" t="s">
        <v>410</v>
      </c>
      <c r="H51" s="907">
        <v>1222</v>
      </c>
      <c r="I51" s="911" t="s">
        <v>1439</v>
      </c>
      <c r="J51" s="908" t="s">
        <v>1462</v>
      </c>
      <c r="K51" s="910" t="s">
        <v>990</v>
      </c>
      <c r="L51" s="234" t="s">
        <v>32</v>
      </c>
      <c r="M51" s="49" t="s">
        <v>106</v>
      </c>
      <c r="N51" s="49">
        <v>1</v>
      </c>
      <c r="O51" s="49">
        <v>130</v>
      </c>
      <c r="P51" s="49">
        <v>50</v>
      </c>
      <c r="Q51" s="49">
        <v>70</v>
      </c>
      <c r="R51" s="305">
        <f t="shared" si="1"/>
        <v>0.455</v>
      </c>
      <c r="S51" s="179"/>
      <c r="T51" s="306" t="s">
        <v>110</v>
      </c>
      <c r="U51" s="235"/>
      <c r="V51" s="235"/>
      <c r="W51" s="237"/>
      <c r="X51" s="237"/>
      <c r="Y51" s="307"/>
      <c r="Z51" s="50"/>
      <c r="AA51" s="238"/>
      <c r="AB51" s="239"/>
      <c r="AC51" s="183"/>
      <c r="AD51" s="240"/>
      <c r="AE51" s="51"/>
    </row>
    <row r="52" spans="1:31" s="19" customFormat="1" ht="12.75">
      <c r="A52" s="52" t="s">
        <v>114</v>
      </c>
      <c r="B52" s="48" t="s">
        <v>115</v>
      </c>
      <c r="C52" s="156" t="s">
        <v>1451</v>
      </c>
      <c r="D52" s="48" t="s">
        <v>116</v>
      </c>
      <c r="E52" s="156" t="s">
        <v>1218</v>
      </c>
      <c r="F52" s="477" t="s">
        <v>1447</v>
      </c>
      <c r="G52" s="304" t="s">
        <v>411</v>
      </c>
      <c r="H52" s="226">
        <v>1222</v>
      </c>
      <c r="I52" s="369" t="s">
        <v>1439</v>
      </c>
      <c r="J52" s="476" t="s">
        <v>1448</v>
      </c>
      <c r="K52" s="236"/>
      <c r="L52" s="234" t="s">
        <v>32</v>
      </c>
      <c r="M52" s="49" t="s">
        <v>106</v>
      </c>
      <c r="N52" s="49">
        <v>1</v>
      </c>
      <c r="O52" s="49">
        <v>80</v>
      </c>
      <c r="P52" s="49">
        <v>80</v>
      </c>
      <c r="Q52" s="49"/>
      <c r="R52" s="305">
        <f t="shared" si="1"/>
        <v>0</v>
      </c>
      <c r="S52" s="179"/>
      <c r="T52" s="306" t="s">
        <v>110</v>
      </c>
      <c r="U52" s="235"/>
      <c r="V52" s="235"/>
      <c r="W52" s="237"/>
      <c r="X52" s="237"/>
      <c r="Y52" s="307"/>
      <c r="Z52" s="50"/>
      <c r="AA52" s="238"/>
      <c r="AB52" s="239"/>
      <c r="AC52" s="183"/>
      <c r="AD52" s="240"/>
      <c r="AE52" s="51"/>
    </row>
    <row r="53" spans="1:31" s="19" customFormat="1" ht="12.75">
      <c r="A53" s="52" t="s">
        <v>114</v>
      </c>
      <c r="B53" s="48" t="s">
        <v>115</v>
      </c>
      <c r="C53" s="156" t="s">
        <v>1451</v>
      </c>
      <c r="D53" s="48" t="s">
        <v>116</v>
      </c>
      <c r="E53" s="156" t="s">
        <v>1218</v>
      </c>
      <c r="F53" s="477" t="s">
        <v>1447</v>
      </c>
      <c r="G53" s="304" t="s">
        <v>412</v>
      </c>
      <c r="H53" s="226">
        <v>1222</v>
      </c>
      <c r="I53" s="369" t="s">
        <v>1439</v>
      </c>
      <c r="J53" s="476" t="s">
        <v>1448</v>
      </c>
      <c r="K53" s="236"/>
      <c r="L53" s="234" t="s">
        <v>32</v>
      </c>
      <c r="M53" s="49" t="s">
        <v>406</v>
      </c>
      <c r="N53" s="49">
        <v>1</v>
      </c>
      <c r="O53" s="49">
        <v>100</v>
      </c>
      <c r="P53" s="49">
        <v>170</v>
      </c>
      <c r="Q53" s="49">
        <v>50</v>
      </c>
      <c r="R53" s="305">
        <f t="shared" si="1"/>
        <v>0.85</v>
      </c>
      <c r="S53" s="179"/>
      <c r="T53" s="306" t="s">
        <v>110</v>
      </c>
      <c r="U53" s="235"/>
      <c r="V53" s="235"/>
      <c r="W53" s="237"/>
      <c r="X53" s="237"/>
      <c r="Y53" s="307"/>
      <c r="Z53" s="50"/>
      <c r="AA53" s="238"/>
      <c r="AB53" s="239"/>
      <c r="AC53" s="183"/>
      <c r="AD53" s="240"/>
      <c r="AE53" s="51"/>
    </row>
    <row r="54" spans="1:31" s="19" customFormat="1" ht="12.75">
      <c r="A54" s="52" t="s">
        <v>114</v>
      </c>
      <c r="B54" s="48" t="s">
        <v>115</v>
      </c>
      <c r="C54" s="156" t="s">
        <v>1451</v>
      </c>
      <c r="D54" s="48" t="s">
        <v>116</v>
      </c>
      <c r="E54" s="156" t="s">
        <v>1218</v>
      </c>
      <c r="F54" s="477" t="s">
        <v>1447</v>
      </c>
      <c r="G54" s="304" t="s">
        <v>413</v>
      </c>
      <c r="H54" s="226">
        <v>1222</v>
      </c>
      <c r="I54" s="369" t="s">
        <v>1439</v>
      </c>
      <c r="J54" s="476" t="s">
        <v>1448</v>
      </c>
      <c r="K54" s="236"/>
      <c r="L54" s="234" t="s">
        <v>32</v>
      </c>
      <c r="M54" s="49" t="s">
        <v>407</v>
      </c>
      <c r="N54" s="49">
        <v>1</v>
      </c>
      <c r="O54" s="49"/>
      <c r="P54" s="49"/>
      <c r="Q54" s="49"/>
      <c r="R54" s="305">
        <v>0.15</v>
      </c>
      <c r="S54" s="179"/>
      <c r="T54" s="306" t="s">
        <v>110</v>
      </c>
      <c r="U54" s="235"/>
      <c r="V54" s="235"/>
      <c r="W54" s="237"/>
      <c r="X54" s="237"/>
      <c r="Y54" s="307"/>
      <c r="Z54" s="50"/>
      <c r="AA54" s="238"/>
      <c r="AB54" s="239"/>
      <c r="AC54" s="183"/>
      <c r="AD54" s="240"/>
      <c r="AE54" s="51"/>
    </row>
    <row r="55" spans="1:31" s="19" customFormat="1" ht="12.75">
      <c r="A55" s="52" t="s">
        <v>114</v>
      </c>
      <c r="B55" s="48" t="s">
        <v>115</v>
      </c>
      <c r="C55" s="156" t="s">
        <v>1451</v>
      </c>
      <c r="D55" s="48" t="s">
        <v>116</v>
      </c>
      <c r="E55" s="156" t="s">
        <v>1218</v>
      </c>
      <c r="F55" s="477" t="s">
        <v>1447</v>
      </c>
      <c r="G55" s="304" t="s">
        <v>414</v>
      </c>
      <c r="H55" s="226">
        <v>1222</v>
      </c>
      <c r="I55" s="369" t="s">
        <v>1439</v>
      </c>
      <c r="J55" s="476" t="s">
        <v>1448</v>
      </c>
      <c r="K55" s="236"/>
      <c r="L55" s="234" t="s">
        <v>32</v>
      </c>
      <c r="M55" s="49" t="s">
        <v>107</v>
      </c>
      <c r="N55" s="49">
        <v>1</v>
      </c>
      <c r="O55" s="49"/>
      <c r="P55" s="49"/>
      <c r="Q55" s="49"/>
      <c r="R55" s="305">
        <v>0.15</v>
      </c>
      <c r="S55" s="179"/>
      <c r="T55" s="306" t="s">
        <v>110</v>
      </c>
      <c r="U55" s="235"/>
      <c r="V55" s="235"/>
      <c r="W55" s="237"/>
      <c r="X55" s="237"/>
      <c r="Y55" s="307"/>
      <c r="Z55" s="50"/>
      <c r="AA55" s="238"/>
      <c r="AB55" s="239"/>
      <c r="AC55" s="183"/>
      <c r="AD55" s="240"/>
      <c r="AE55" s="51"/>
    </row>
    <row r="56" spans="1:31" s="19" customFormat="1" ht="12.75">
      <c r="A56" s="52" t="s">
        <v>114</v>
      </c>
      <c r="B56" s="48" t="s">
        <v>115</v>
      </c>
      <c r="C56" s="156" t="s">
        <v>1451</v>
      </c>
      <c r="D56" s="48" t="s">
        <v>116</v>
      </c>
      <c r="E56" s="156" t="s">
        <v>1218</v>
      </c>
      <c r="F56" s="477" t="s">
        <v>1447</v>
      </c>
      <c r="G56" s="304" t="s">
        <v>415</v>
      </c>
      <c r="H56" s="226">
        <v>1222</v>
      </c>
      <c r="I56" s="369" t="s">
        <v>1439</v>
      </c>
      <c r="J56" s="476" t="s">
        <v>1448</v>
      </c>
      <c r="K56" s="236"/>
      <c r="L56" s="234" t="s">
        <v>32</v>
      </c>
      <c r="M56" s="49" t="s">
        <v>408</v>
      </c>
      <c r="N56" s="49">
        <v>1</v>
      </c>
      <c r="O56" s="49"/>
      <c r="P56" s="49"/>
      <c r="Q56" s="49"/>
      <c r="R56" s="305">
        <v>0.15</v>
      </c>
      <c r="S56" s="179"/>
      <c r="T56" s="306" t="s">
        <v>110</v>
      </c>
      <c r="U56" s="235"/>
      <c r="V56" s="235"/>
      <c r="W56" s="237"/>
      <c r="X56" s="237"/>
      <c r="Y56" s="307"/>
      <c r="Z56" s="50"/>
      <c r="AA56" s="238"/>
      <c r="AB56" s="239"/>
      <c r="AC56" s="183"/>
      <c r="AD56" s="240"/>
      <c r="AE56" s="51"/>
    </row>
    <row r="57" spans="1:31" s="19" customFormat="1" ht="12.75">
      <c r="A57" s="52" t="s">
        <v>114</v>
      </c>
      <c r="B57" s="48" t="s">
        <v>115</v>
      </c>
      <c r="C57" s="156" t="s">
        <v>1451</v>
      </c>
      <c r="D57" s="48" t="s">
        <v>116</v>
      </c>
      <c r="E57" s="156" t="s">
        <v>1218</v>
      </c>
      <c r="F57" s="477" t="s">
        <v>1447</v>
      </c>
      <c r="G57" s="304" t="s">
        <v>416</v>
      </c>
      <c r="H57" s="226">
        <v>1222</v>
      </c>
      <c r="I57" s="369" t="s">
        <v>1439</v>
      </c>
      <c r="J57" s="476" t="s">
        <v>1448</v>
      </c>
      <c r="K57" s="236"/>
      <c r="L57" s="234" t="s">
        <v>33</v>
      </c>
      <c r="M57" s="49" t="s">
        <v>408</v>
      </c>
      <c r="N57" s="49">
        <v>1</v>
      </c>
      <c r="O57" s="49"/>
      <c r="P57" s="49"/>
      <c r="Q57" s="49"/>
      <c r="R57" s="305">
        <v>0.15</v>
      </c>
      <c r="S57" s="179"/>
      <c r="T57" s="306" t="s">
        <v>110</v>
      </c>
      <c r="U57" s="235"/>
      <c r="V57" s="235"/>
      <c r="W57" s="237"/>
      <c r="X57" s="237"/>
      <c r="Y57" s="307"/>
      <c r="Z57" s="50"/>
      <c r="AA57" s="238"/>
      <c r="AB57" s="239"/>
      <c r="AC57" s="183"/>
      <c r="AD57" s="240"/>
      <c r="AE57" s="51"/>
    </row>
    <row r="58" spans="1:31" s="19" customFormat="1" ht="12.75">
      <c r="A58" s="52" t="s">
        <v>114</v>
      </c>
      <c r="B58" s="48" t="s">
        <v>115</v>
      </c>
      <c r="C58" s="156" t="s">
        <v>1451</v>
      </c>
      <c r="D58" s="48" t="s">
        <v>116</v>
      </c>
      <c r="E58" s="156" t="s">
        <v>1218</v>
      </c>
      <c r="F58" s="477" t="s">
        <v>1447</v>
      </c>
      <c r="G58" s="304" t="s">
        <v>417</v>
      </c>
      <c r="H58" s="226">
        <v>1222</v>
      </c>
      <c r="I58" s="369" t="s">
        <v>1439</v>
      </c>
      <c r="J58" s="476" t="s">
        <v>1448</v>
      </c>
      <c r="K58" s="236"/>
      <c r="L58" s="234" t="s">
        <v>33</v>
      </c>
      <c r="M58" s="49" t="s">
        <v>166</v>
      </c>
      <c r="N58" s="49">
        <v>1</v>
      </c>
      <c r="O58" s="49"/>
      <c r="P58" s="49"/>
      <c r="Q58" s="49"/>
      <c r="R58" s="305">
        <v>0.1</v>
      </c>
      <c r="S58" s="179"/>
      <c r="T58" s="306" t="s">
        <v>110</v>
      </c>
      <c r="U58" s="235"/>
      <c r="V58" s="235"/>
      <c r="W58" s="237"/>
      <c r="X58" s="237"/>
      <c r="Y58" s="307"/>
      <c r="Z58" s="50"/>
      <c r="AA58" s="238"/>
      <c r="AB58" s="239"/>
      <c r="AC58" s="183"/>
      <c r="AD58" s="240"/>
      <c r="AE58" s="51"/>
    </row>
    <row r="59" spans="1:31" ht="12.75">
      <c r="A59" s="159" t="s">
        <v>114</v>
      </c>
      <c r="B59" s="160" t="s">
        <v>115</v>
      </c>
      <c r="C59" s="156" t="s">
        <v>1451</v>
      </c>
      <c r="D59" s="160" t="s">
        <v>116</v>
      </c>
      <c r="E59" s="156" t="s">
        <v>1218</v>
      </c>
      <c r="F59" s="105" t="s">
        <v>1447</v>
      </c>
      <c r="G59" s="176" t="s">
        <v>898</v>
      </c>
      <c r="H59" s="226">
        <v>1222</v>
      </c>
      <c r="I59" s="369" t="s">
        <v>1439</v>
      </c>
      <c r="J59" s="476" t="s">
        <v>1448</v>
      </c>
      <c r="K59" s="243"/>
      <c r="L59" s="226" t="s">
        <v>33</v>
      </c>
      <c r="M59" s="106" t="s">
        <v>109</v>
      </c>
      <c r="N59" s="162">
        <v>1</v>
      </c>
      <c r="O59" s="106"/>
      <c r="P59" s="106"/>
      <c r="Q59" s="106"/>
      <c r="R59" s="163">
        <v>0.15</v>
      </c>
      <c r="S59" s="179">
        <f>IF(T59="O",R59,0)</f>
        <v>0</v>
      </c>
      <c r="T59" s="229" t="s">
        <v>110</v>
      </c>
      <c r="U59" s="242"/>
      <c r="V59" s="242"/>
      <c r="W59" s="244"/>
      <c r="X59" s="244"/>
      <c r="Y59" s="314"/>
      <c r="Z59" s="107"/>
      <c r="AA59" s="242"/>
      <c r="AB59" s="315"/>
      <c r="AC59" s="183">
        <f>IF(AD59="O",AB59,0)</f>
        <v>0</v>
      </c>
      <c r="AD59" s="246"/>
      <c r="AE59" s="108"/>
    </row>
    <row r="60" spans="1:31" s="19" customFormat="1" ht="12.75">
      <c r="A60" s="52" t="s">
        <v>114</v>
      </c>
      <c r="B60" s="48" t="s">
        <v>115</v>
      </c>
      <c r="C60" s="156" t="s">
        <v>1451</v>
      </c>
      <c r="D60" s="48" t="s">
        <v>116</v>
      </c>
      <c r="E60" s="156" t="s">
        <v>1218</v>
      </c>
      <c r="F60" s="105" t="s">
        <v>1447</v>
      </c>
      <c r="G60" s="304" t="s">
        <v>424</v>
      </c>
      <c r="H60" s="226">
        <v>1222</v>
      </c>
      <c r="I60" s="369" t="s">
        <v>1439</v>
      </c>
      <c r="J60" s="476" t="s">
        <v>1448</v>
      </c>
      <c r="K60" s="236"/>
      <c r="L60" s="234" t="s">
        <v>49</v>
      </c>
      <c r="M60" s="49" t="s">
        <v>469</v>
      </c>
      <c r="N60" s="49">
        <v>1</v>
      </c>
      <c r="O60" s="49">
        <v>280</v>
      </c>
      <c r="P60" s="49">
        <v>50</v>
      </c>
      <c r="Q60" s="49">
        <v>45</v>
      </c>
      <c r="R60" s="305">
        <f>(O60*P60*Q60)/1000000</f>
        <v>0.63</v>
      </c>
      <c r="S60" s="179"/>
      <c r="T60" s="306" t="s">
        <v>110</v>
      </c>
      <c r="U60" s="235"/>
      <c r="V60" s="235"/>
      <c r="W60" s="237"/>
      <c r="X60" s="237"/>
      <c r="Y60" s="307"/>
      <c r="Z60" s="50"/>
      <c r="AA60" s="238"/>
      <c r="AB60" s="239"/>
      <c r="AC60" s="183"/>
      <c r="AD60" s="240"/>
      <c r="AE60" s="51"/>
    </row>
    <row r="61" spans="1:31" s="19" customFormat="1" ht="12.75">
      <c r="A61" s="52" t="s">
        <v>114</v>
      </c>
      <c r="B61" s="48" t="s">
        <v>115</v>
      </c>
      <c r="C61" s="156" t="s">
        <v>1451</v>
      </c>
      <c r="D61" s="48" t="s">
        <v>116</v>
      </c>
      <c r="E61" s="156" t="s">
        <v>1218</v>
      </c>
      <c r="F61" s="105" t="s">
        <v>1447</v>
      </c>
      <c r="G61" s="304" t="s">
        <v>425</v>
      </c>
      <c r="H61" s="226">
        <v>1222</v>
      </c>
      <c r="I61" s="369" t="s">
        <v>1439</v>
      </c>
      <c r="J61" s="476" t="s">
        <v>1448</v>
      </c>
      <c r="K61" s="236"/>
      <c r="L61" s="234" t="s">
        <v>49</v>
      </c>
      <c r="M61" s="49" t="s">
        <v>418</v>
      </c>
      <c r="N61" s="49">
        <v>1</v>
      </c>
      <c r="O61" s="49">
        <v>40</v>
      </c>
      <c r="P61" s="49">
        <v>48</v>
      </c>
      <c r="Q61" s="49">
        <v>72</v>
      </c>
      <c r="R61" s="305">
        <f>(O61*P61*Q61)/1000000</f>
        <v>0.13824</v>
      </c>
      <c r="S61" s="179"/>
      <c r="T61" s="306" t="s">
        <v>110</v>
      </c>
      <c r="U61" s="235"/>
      <c r="V61" s="235" t="s">
        <v>99</v>
      </c>
      <c r="W61" s="237"/>
      <c r="X61" s="237"/>
      <c r="Y61" s="307"/>
      <c r="Z61" s="50"/>
      <c r="AA61" s="238"/>
      <c r="AB61" s="239"/>
      <c r="AC61" s="183"/>
      <c r="AD61" s="240"/>
      <c r="AE61" s="51" t="s">
        <v>419</v>
      </c>
    </row>
    <row r="62" spans="1:31" s="19" customFormat="1" ht="12.75">
      <c r="A62" s="52" t="s">
        <v>114</v>
      </c>
      <c r="B62" s="48" t="s">
        <v>115</v>
      </c>
      <c r="C62" s="156" t="s">
        <v>1451</v>
      </c>
      <c r="D62" s="48" t="s">
        <v>116</v>
      </c>
      <c r="E62" s="156" t="s">
        <v>1218</v>
      </c>
      <c r="F62" s="105" t="s">
        <v>1447</v>
      </c>
      <c r="G62" s="304" t="s">
        <v>426</v>
      </c>
      <c r="H62" s="226">
        <v>1222</v>
      </c>
      <c r="I62" s="369" t="s">
        <v>1439</v>
      </c>
      <c r="J62" s="476" t="s">
        <v>1448</v>
      </c>
      <c r="K62" s="236"/>
      <c r="L62" s="234" t="s">
        <v>49</v>
      </c>
      <c r="M62" s="49" t="s">
        <v>420</v>
      </c>
      <c r="N62" s="49">
        <v>1</v>
      </c>
      <c r="O62" s="49">
        <v>45</v>
      </c>
      <c r="P62" s="49">
        <v>25</v>
      </c>
      <c r="Q62" s="49">
        <v>20</v>
      </c>
      <c r="R62" s="305">
        <f>(O62*P62*Q62)/1000000</f>
        <v>0.0225</v>
      </c>
      <c r="S62" s="179"/>
      <c r="T62" s="306" t="s">
        <v>110</v>
      </c>
      <c r="U62" s="235"/>
      <c r="V62" s="235"/>
      <c r="W62" s="237"/>
      <c r="X62" s="237"/>
      <c r="Y62" s="307"/>
      <c r="Z62" s="50"/>
      <c r="AA62" s="238"/>
      <c r="AB62" s="239"/>
      <c r="AC62" s="183"/>
      <c r="AD62" s="240"/>
      <c r="AE62" s="51"/>
    </row>
    <row r="63" spans="1:31" s="19" customFormat="1" ht="12.75">
      <c r="A63" s="52" t="s">
        <v>114</v>
      </c>
      <c r="B63" s="48" t="s">
        <v>115</v>
      </c>
      <c r="C63" s="156" t="s">
        <v>1451</v>
      </c>
      <c r="D63" s="48" t="s">
        <v>116</v>
      </c>
      <c r="E63" s="156" t="s">
        <v>1218</v>
      </c>
      <c r="F63" s="105" t="s">
        <v>1447</v>
      </c>
      <c r="G63" s="304" t="s">
        <v>427</v>
      </c>
      <c r="H63" s="226">
        <v>1222</v>
      </c>
      <c r="I63" s="369" t="s">
        <v>1439</v>
      </c>
      <c r="J63" s="476" t="s">
        <v>1448</v>
      </c>
      <c r="K63" s="236"/>
      <c r="L63" s="234" t="s">
        <v>48</v>
      </c>
      <c r="M63" s="49" t="s">
        <v>421</v>
      </c>
      <c r="N63" s="49">
        <v>1</v>
      </c>
      <c r="O63" s="49"/>
      <c r="P63" s="49"/>
      <c r="Q63" s="49"/>
      <c r="R63" s="305">
        <v>0.1</v>
      </c>
      <c r="S63" s="179"/>
      <c r="T63" s="306" t="s">
        <v>110</v>
      </c>
      <c r="U63" s="235"/>
      <c r="V63" s="235"/>
      <c r="W63" s="237"/>
      <c r="X63" s="237"/>
      <c r="Y63" s="307"/>
      <c r="Z63" s="50"/>
      <c r="AA63" s="238"/>
      <c r="AB63" s="239"/>
      <c r="AC63" s="183"/>
      <c r="AD63" s="240"/>
      <c r="AE63" s="51"/>
    </row>
    <row r="64" spans="1:31" s="19" customFormat="1" ht="12.75">
      <c r="A64" s="52" t="s">
        <v>114</v>
      </c>
      <c r="B64" s="48" t="s">
        <v>115</v>
      </c>
      <c r="C64" s="156" t="s">
        <v>1451</v>
      </c>
      <c r="D64" s="48" t="s">
        <v>116</v>
      </c>
      <c r="E64" s="156" t="s">
        <v>1218</v>
      </c>
      <c r="F64" s="105" t="s">
        <v>1447</v>
      </c>
      <c r="G64" s="304" t="s">
        <v>428</v>
      </c>
      <c r="H64" s="226">
        <v>1222</v>
      </c>
      <c r="I64" s="369" t="s">
        <v>1439</v>
      </c>
      <c r="J64" s="476" t="s">
        <v>1448</v>
      </c>
      <c r="K64" s="236"/>
      <c r="L64" s="234" t="s">
        <v>48</v>
      </c>
      <c r="M64" s="49" t="s">
        <v>422</v>
      </c>
      <c r="N64" s="49">
        <v>1</v>
      </c>
      <c r="O64" s="49"/>
      <c r="P64" s="49"/>
      <c r="Q64" s="49"/>
      <c r="R64" s="305">
        <f>(O64*P64*Q64)/1000000</f>
        <v>0</v>
      </c>
      <c r="S64" s="179"/>
      <c r="T64" s="306" t="s">
        <v>110</v>
      </c>
      <c r="U64" s="235"/>
      <c r="V64" s="235"/>
      <c r="W64" s="237"/>
      <c r="X64" s="237"/>
      <c r="Y64" s="307"/>
      <c r="Z64" s="50"/>
      <c r="AA64" s="238"/>
      <c r="AB64" s="239"/>
      <c r="AC64" s="183"/>
      <c r="AD64" s="240"/>
      <c r="AE64" s="51"/>
    </row>
    <row r="65" spans="1:31" s="19" customFormat="1" ht="13.5" thickBot="1">
      <c r="A65" s="53" t="s">
        <v>114</v>
      </c>
      <c r="B65" s="54" t="s">
        <v>115</v>
      </c>
      <c r="C65" s="155" t="s">
        <v>1451</v>
      </c>
      <c r="D65" s="54" t="s">
        <v>116</v>
      </c>
      <c r="E65" s="155" t="s">
        <v>1218</v>
      </c>
      <c r="F65" s="472" t="s">
        <v>1447</v>
      </c>
      <c r="G65" s="265"/>
      <c r="H65" s="249">
        <v>1222</v>
      </c>
      <c r="I65" s="383" t="s">
        <v>1439</v>
      </c>
      <c r="J65" s="478" t="s">
        <v>1448</v>
      </c>
      <c r="K65" s="268"/>
      <c r="L65" s="249" t="s">
        <v>49</v>
      </c>
      <c r="M65" s="264" t="s">
        <v>423</v>
      </c>
      <c r="N65" s="264">
        <v>1</v>
      </c>
      <c r="O65" s="264"/>
      <c r="P65" s="264"/>
      <c r="Q65" s="264"/>
      <c r="R65" s="269">
        <v>1</v>
      </c>
      <c r="S65" s="180"/>
      <c r="T65" s="250" t="s">
        <v>110</v>
      </c>
      <c r="U65" s="266"/>
      <c r="V65" s="266"/>
      <c r="W65" s="270"/>
      <c r="X65" s="270"/>
      <c r="Y65" s="272"/>
      <c r="Z65" s="273"/>
      <c r="AA65" s="251"/>
      <c r="AB65" s="274"/>
      <c r="AC65" s="184"/>
      <c r="AD65" s="278"/>
      <c r="AE65" s="277"/>
    </row>
  </sheetData>
  <sheetProtection/>
  <protectedRanges>
    <protectedRange sqref="N4:Q8" name="Plage5"/>
    <protectedRange sqref="T60:AB959 T29:AB58" name="Plage3"/>
    <protectedRange sqref="B1:B2" name="Plage1"/>
    <protectedRange sqref="R66:R959 A65:Q959 A60:B64 D60:E64 O29:Q35 D29:N29 O39:Q43 G44:G50 A29:B58 D51:G58 G60:H64 K44:Q58 J60:Q64 H44:J64 D30:F50 G30:N43" name="Plage2"/>
    <protectedRange sqref="AD60:AE959 AD29:AE58" name="Plage4"/>
    <protectedRange sqref="R60:R65 R29:R58" name="Plage2_1_1_7_3"/>
    <protectedRange sqref="O36:Q36" name="Plage2_1"/>
    <protectedRange sqref="O37:Q37" name="Plage2_2"/>
    <protectedRange sqref="O38:Q38" name="Plage2_3"/>
    <protectedRange sqref="T59:AB59" name="Plage3_1"/>
    <protectedRange sqref="A59:G59 C60:C64 C29:C58 F60:F64 K59:Q59" name="Plage2_4"/>
    <protectedRange sqref="AD59:AE59" name="Plage4_1"/>
    <protectedRange sqref="R59" name="Plage2_1_1_7_3_1"/>
  </protectedRanges>
  <mergeCells count="35">
    <mergeCell ref="Z26:Z27"/>
    <mergeCell ref="AA26:AA27"/>
    <mergeCell ref="AB26:AB27"/>
    <mergeCell ref="AC26:AC27"/>
    <mergeCell ref="V26:V27"/>
    <mergeCell ref="W26:W27"/>
    <mergeCell ref="X26:X27"/>
    <mergeCell ref="Y26:Y27"/>
    <mergeCell ref="S26:S27"/>
    <mergeCell ref="T26:T27"/>
    <mergeCell ref="U26:U27"/>
    <mergeCell ref="AE25:AE27"/>
    <mergeCell ref="A26:A27"/>
    <mergeCell ref="B26:F26"/>
    <mergeCell ref="G26:G27"/>
    <mergeCell ref="H26:J26"/>
    <mergeCell ref="K26:K27"/>
    <mergeCell ref="AD26:AD27"/>
    <mergeCell ref="L26:L27"/>
    <mergeCell ref="M26:M27"/>
    <mergeCell ref="N26:N27"/>
    <mergeCell ref="O26:Q26"/>
    <mergeCell ref="H25:K25"/>
    <mergeCell ref="L25:R25"/>
    <mergeCell ref="R26:R27"/>
    <mergeCell ref="A5:A6"/>
    <mergeCell ref="A7:A8"/>
    <mergeCell ref="A9:A10"/>
    <mergeCell ref="N10:O10"/>
    <mergeCell ref="T25:X25"/>
    <mergeCell ref="Y25:AB25"/>
    <mergeCell ref="A11:A12"/>
    <mergeCell ref="A13:A14"/>
    <mergeCell ref="A15:A16"/>
    <mergeCell ref="A25:G25"/>
  </mergeCells>
  <dataValidations count="6">
    <dataValidation type="list" allowBlank="1" showErrorMessage="1" prompt="&#10;" sqref="L29:L65">
      <formula1>"INFO,MOB,VER,ROC,DIV,LAB,FRAG"</formula1>
    </dataValidation>
    <dataValidation type="list" allowBlank="1" showInputMessage="1" showErrorMessage="1" sqref="Y29:Y65">
      <formula1>"DOCBUR,DOCBIBLIO"</formula1>
    </dataValidation>
    <dataValidation type="list" allowBlank="1" showInputMessage="1" showErrorMessage="1" sqref="W29:X65 T29:T65 AD29:AD65 Q5">
      <formula1>"O,N"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fitToHeight="0" fitToWidth="1" horizontalDpi="600" verticalDpi="600" orientation="landscape" paperSize="8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51"/>
  <sheetViews>
    <sheetView zoomScalePageLayoutView="0" workbookViewId="0" topLeftCell="A19">
      <selection activeCell="G35" sqref="G35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6.851562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4.00390625" style="5" bestFit="1" customWidth="1"/>
    <col min="15" max="15" width="5.7109375" style="5" customWidth="1"/>
    <col min="16" max="16" width="6.7109375" style="5" customWidth="1"/>
    <col min="17" max="17" width="9.421875" style="5" bestFit="1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117</v>
      </c>
      <c r="B1" s="99"/>
      <c r="C1" s="102"/>
      <c r="D1" s="101"/>
      <c r="E1" s="101"/>
      <c r="F1" s="101"/>
      <c r="G1" s="101"/>
      <c r="H1" s="457"/>
      <c r="I1" s="457"/>
      <c r="J1" s="457"/>
      <c r="K1" s="457"/>
      <c r="L1" s="101"/>
      <c r="M1" s="101"/>
      <c r="N1" s="101"/>
      <c r="O1" s="101"/>
      <c r="P1" s="101"/>
      <c r="Q1" s="101"/>
      <c r="R1" s="102"/>
      <c r="S1" s="102"/>
      <c r="T1" s="457"/>
      <c r="U1" s="457"/>
      <c r="V1" s="457"/>
      <c r="W1" s="457"/>
      <c r="X1" s="103"/>
      <c r="Y1" s="103"/>
      <c r="Z1" s="103"/>
      <c r="AA1" s="103"/>
      <c r="AB1" s="103"/>
      <c r="AC1" s="103"/>
      <c r="AD1" s="103"/>
      <c r="AE1" s="457"/>
      <c r="AF1" s="2"/>
      <c r="AG1" s="2"/>
    </row>
    <row r="2" spans="1:33" ht="15.75">
      <c r="A2" s="16" t="s">
        <v>118</v>
      </c>
      <c r="B2" s="248"/>
      <c r="C2" s="17"/>
      <c r="D2" s="18"/>
      <c r="E2" s="18"/>
      <c r="F2" s="18"/>
      <c r="G2" s="18"/>
      <c r="H2" s="16"/>
      <c r="I2" s="455"/>
      <c r="J2" s="456"/>
      <c r="K2" s="17"/>
      <c r="L2" s="18"/>
      <c r="M2" s="18"/>
      <c r="N2" s="18"/>
      <c r="O2" s="18"/>
      <c r="P2" s="18"/>
      <c r="Q2" s="18"/>
      <c r="R2" s="17"/>
      <c r="S2" s="17"/>
      <c r="T2" s="455"/>
      <c r="U2" s="455"/>
      <c r="V2" s="455"/>
      <c r="W2" s="455"/>
      <c r="X2" s="198"/>
      <c r="Y2" s="198"/>
      <c r="Z2" s="198"/>
      <c r="AA2" s="198"/>
      <c r="AB2" s="198"/>
      <c r="AC2" s="198"/>
      <c r="AD2" s="198"/>
      <c r="AE2" s="455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13"/>
      <c r="J3" s="454"/>
      <c r="L3" s="113"/>
      <c r="M3" s="113"/>
      <c r="N3" s="113"/>
      <c r="O3" s="113"/>
      <c r="P3" s="113"/>
      <c r="Q3" s="113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3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1420</v>
      </c>
      <c r="O4" s="142"/>
      <c r="P4" s="143"/>
      <c r="Q4" s="194" t="s">
        <v>75</v>
      </c>
      <c r="R4"/>
      <c r="S4" s="115"/>
      <c r="T4" s="113"/>
      <c r="U4" s="139"/>
      <c r="V4" s="139"/>
      <c r="W4" s="115"/>
      <c r="X4" s="115"/>
      <c r="Y4" s="14"/>
      <c r="Z4" s="13"/>
      <c r="AA4" s="13"/>
      <c r="AB4" s="13"/>
      <c r="AC4" s="13"/>
      <c r="AD4" s="13"/>
      <c r="AE4" s="13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13"/>
      <c r="I5" s="13"/>
      <c r="J5" s="454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13"/>
      <c r="AA5" s="13"/>
      <c r="AB5" s="13"/>
      <c r="AC5" s="13"/>
      <c r="AD5" s="13"/>
      <c r="AE5" s="13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13"/>
      <c r="I6" s="13"/>
      <c r="J6" s="454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13"/>
      <c r="AA6" s="13"/>
      <c r="AB6" s="13"/>
      <c r="AC6" s="13"/>
      <c r="AD6" s="13"/>
      <c r="AE6" s="13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13"/>
      <c r="I7" s="13"/>
      <c r="J7" s="454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13"/>
      <c r="AA7" s="13"/>
      <c r="AB7" s="13"/>
      <c r="AC7" s="13"/>
      <c r="AD7" s="13"/>
      <c r="AE7" s="13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13"/>
      <c r="I8" s="13"/>
      <c r="J8" s="454"/>
      <c r="K8" s="2"/>
      <c r="L8" s="148" t="s">
        <v>102</v>
      </c>
      <c r="M8" s="149"/>
      <c r="N8" s="149"/>
      <c r="O8" s="150"/>
      <c r="P8" s="151"/>
      <c r="Q8" s="197">
        <f>SUM($R$29:$R$986)+SUM($AB$29:$AB$986)</f>
        <v>31.518020000000007</v>
      </c>
      <c r="R8"/>
      <c r="S8" s="192"/>
      <c r="T8" s="113"/>
      <c r="U8" s="114"/>
      <c r="V8" s="114"/>
      <c r="W8" s="115"/>
      <c r="X8" s="117"/>
      <c r="Y8" s="14"/>
      <c r="Z8" s="13"/>
      <c r="AA8" s="13"/>
      <c r="AB8" s="13"/>
      <c r="AC8" s="13"/>
      <c r="AD8" s="13"/>
      <c r="AE8" s="13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13"/>
      <c r="I9" s="13"/>
      <c r="J9" s="454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13"/>
      <c r="AA9" s="13"/>
      <c r="AB9" s="13"/>
      <c r="AC9" s="13"/>
      <c r="AD9" s="13"/>
      <c r="AE9" s="13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13"/>
      <c r="I10" s="13"/>
      <c r="J10" s="454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13"/>
      <c r="AA10" s="13"/>
      <c r="AB10" s="13"/>
      <c r="AC10" s="13"/>
      <c r="AD10" s="13"/>
      <c r="AE10" s="13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13"/>
      <c r="I11" s="13"/>
      <c r="J11" s="454"/>
      <c r="K11" s="2"/>
      <c r="L11" s="189" t="s">
        <v>82</v>
      </c>
      <c r="M11" s="190"/>
      <c r="N11" s="186"/>
      <c r="O11" s="191">
        <f>SUMIF($L$29:$L$986,"INFO",$R$29:$R$986)</f>
        <v>0</v>
      </c>
      <c r="P11" s="181">
        <f>SUMIF($L$29:$L$986,"INFO",$S$29:$S$986)</f>
        <v>0</v>
      </c>
      <c r="Q11" s="182">
        <f aca="true" t="shared" si="0" ref="Q11:Q19">O11-P11</f>
        <v>0</v>
      </c>
      <c r="R11" s="192"/>
      <c r="S11" s="192"/>
      <c r="T11" s="113"/>
      <c r="U11" s="114"/>
      <c r="V11" s="114"/>
      <c r="W11" s="115"/>
      <c r="X11" s="117"/>
      <c r="Y11" s="14"/>
      <c r="Z11" s="13"/>
      <c r="AA11" s="13"/>
      <c r="AB11" s="13"/>
      <c r="AC11" s="13"/>
      <c r="AD11" s="13"/>
      <c r="AE11" s="13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13"/>
      <c r="I12" s="13"/>
      <c r="J12" s="454"/>
      <c r="K12" s="2"/>
      <c r="L12" s="189" t="s">
        <v>83</v>
      </c>
      <c r="M12" s="190"/>
      <c r="N12" s="186"/>
      <c r="O12" s="181">
        <f>SUMIF($L$29:$L$986,"MOB",$R$29:$R$986)</f>
        <v>11.47827</v>
      </c>
      <c r="P12" s="181">
        <f>SUMIF($L$29:$L$986,"MOB",$S$29:$S$986)</f>
        <v>0</v>
      </c>
      <c r="Q12" s="182">
        <f t="shared" si="0"/>
        <v>11.47827</v>
      </c>
      <c r="R12" s="192"/>
      <c r="S12" s="192"/>
      <c r="T12" s="113"/>
      <c r="U12" s="114"/>
      <c r="V12" s="114"/>
      <c r="W12" s="115"/>
      <c r="X12" s="117"/>
      <c r="Y12" s="14"/>
      <c r="Z12" s="13"/>
      <c r="AA12" s="13"/>
      <c r="AB12" s="13"/>
      <c r="AC12" s="13"/>
      <c r="AD12" s="13"/>
      <c r="AE12" s="13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13"/>
      <c r="I13" s="13"/>
      <c r="J13" s="454"/>
      <c r="K13" s="2"/>
      <c r="L13" s="189" t="s">
        <v>84</v>
      </c>
      <c r="M13" s="190"/>
      <c r="N13" s="186"/>
      <c r="O13" s="181">
        <f>SUMIF($L$29:$L$986,"DIV",$R$29:$R$986)</f>
        <v>8.13575</v>
      </c>
      <c r="P13" s="181">
        <f>SUMIF($L$29:$L$986,"DIV",$S$29:$S$986)</f>
        <v>0</v>
      </c>
      <c r="Q13" s="182">
        <f t="shared" si="0"/>
        <v>8.13575</v>
      </c>
      <c r="R13" s="192"/>
      <c r="S13" s="192"/>
      <c r="T13" s="113"/>
      <c r="U13" s="114"/>
      <c r="V13" s="114"/>
      <c r="W13" s="115"/>
      <c r="X13" s="117"/>
      <c r="Y13" s="14"/>
      <c r="Z13" s="13"/>
      <c r="AA13" s="13"/>
      <c r="AB13" s="13"/>
      <c r="AC13" s="13"/>
      <c r="AD13" s="13"/>
      <c r="AE13" s="13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453"/>
      <c r="I14" s="10"/>
      <c r="J14" s="10"/>
      <c r="K14" s="10"/>
      <c r="L14" s="189" t="s">
        <v>85</v>
      </c>
      <c r="M14" s="190"/>
      <c r="N14" s="186"/>
      <c r="O14" s="181">
        <f>SUMIF($L$29:$L$986,"LAB",$R$32:$R$986)</f>
        <v>9.451</v>
      </c>
      <c r="P14" s="181">
        <f>SUMIF($L$29:$L$986,"LAB",$S$29:$S$986)</f>
        <v>0</v>
      </c>
      <c r="Q14" s="182">
        <f t="shared" si="0"/>
        <v>9.451</v>
      </c>
      <c r="R14" s="193"/>
      <c r="S14" s="193"/>
      <c r="T14" s="453"/>
      <c r="U14" s="453"/>
      <c r="V14" s="453"/>
      <c r="W14" s="453"/>
      <c r="X14" s="10"/>
      <c r="Y14" s="10"/>
      <c r="Z14" s="10"/>
      <c r="AA14" s="10"/>
      <c r="AB14" s="10"/>
      <c r="AC14" s="10"/>
      <c r="AD14" s="10"/>
      <c r="AE14" s="453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13"/>
      <c r="I15" s="13"/>
      <c r="J15" s="454"/>
      <c r="K15" s="2"/>
      <c r="L15" s="189" t="s">
        <v>86</v>
      </c>
      <c r="M15" s="190"/>
      <c r="N15" s="186"/>
      <c r="O15" s="181">
        <f>SUMIF($L$29:$L$986,"FRAG",$R$29:$R$986)</f>
        <v>0</v>
      </c>
      <c r="P15" s="181">
        <f>SUMIF($L$29:$L$986,"FRAG",$S$29:$S$986)</f>
        <v>0</v>
      </c>
      <c r="Q15" s="182">
        <f t="shared" si="0"/>
        <v>0</v>
      </c>
      <c r="R15" s="192"/>
      <c r="S15" s="192"/>
      <c r="T15" s="113"/>
      <c r="U15" s="114"/>
      <c r="V15" s="114"/>
      <c r="W15" s="115"/>
      <c r="X15" s="117"/>
      <c r="Y15" s="14"/>
      <c r="Z15" s="13"/>
      <c r="AA15" s="13"/>
      <c r="AB15" s="13"/>
      <c r="AC15" s="13"/>
      <c r="AD15" s="13"/>
      <c r="AE15" s="13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13"/>
      <c r="I16" s="13"/>
      <c r="J16" s="454"/>
      <c r="K16" s="2"/>
      <c r="L16" s="189" t="s">
        <v>87</v>
      </c>
      <c r="M16" s="190"/>
      <c r="N16" s="186"/>
      <c r="O16" s="181">
        <f>SUMIF($L$29:$L$986,"VER",$R$29:$R$986)</f>
        <v>0</v>
      </c>
      <c r="P16" s="181">
        <f>SUMIF($L$29:$L$986,"VER",$S$29:$S$986)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13"/>
      <c r="AA16" s="13"/>
      <c r="AB16" s="13"/>
      <c r="AC16" s="13"/>
      <c r="AD16" s="13"/>
      <c r="AE16" s="13"/>
    </row>
    <row r="17" spans="1:31" ht="16.5" thickBot="1">
      <c r="A17" s="112"/>
      <c r="B17" s="112"/>
      <c r="C17" s="2"/>
      <c r="D17" s="113"/>
      <c r="E17" s="113"/>
      <c r="F17" s="113"/>
      <c r="G17" s="113"/>
      <c r="H17" s="13"/>
      <c r="I17" s="13"/>
      <c r="J17" s="454"/>
      <c r="K17" s="2"/>
      <c r="L17" s="189" t="s">
        <v>88</v>
      </c>
      <c r="M17" s="190"/>
      <c r="N17" s="186"/>
      <c r="O17" s="181">
        <f>SUMIF($L$29:$L$986,"ROC",$R$29:$R$986)</f>
        <v>0</v>
      </c>
      <c r="P17" s="181">
        <f>SUMIF($L$29:$L$986,"ROC",$S$29:$S$986)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13"/>
      <c r="AA17" s="13"/>
      <c r="AB17" s="13"/>
      <c r="AC17" s="13"/>
      <c r="AD17" s="13"/>
      <c r="AE17" s="13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453"/>
      <c r="I18" s="10"/>
      <c r="J18" s="10"/>
      <c r="K18" s="10"/>
      <c r="L18" s="189" t="s">
        <v>95</v>
      </c>
      <c r="M18" s="190"/>
      <c r="N18" s="186"/>
      <c r="O18" s="181">
        <f>SUMIF($Y$29:$Y$986,"DOCBUR",$AB$29:$AB$986)</f>
        <v>0</v>
      </c>
      <c r="P18" s="181">
        <f>SUMIF($Y$29:$Y$986,"DOCBUR",$AC$29:$AC$986)</f>
        <v>0</v>
      </c>
      <c r="Q18" s="182">
        <f t="shared" si="0"/>
        <v>0</v>
      </c>
      <c r="R18" s="193"/>
      <c r="S18" s="193"/>
      <c r="T18" s="453"/>
      <c r="U18" s="453"/>
      <c r="V18" s="453"/>
      <c r="W18" s="453"/>
      <c r="X18" s="10"/>
      <c r="Y18" s="10"/>
      <c r="Z18" s="10"/>
      <c r="AA18" s="10"/>
      <c r="AB18" s="10"/>
      <c r="AC18" s="10"/>
      <c r="AD18" s="10"/>
      <c r="AE18" s="453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13"/>
      <c r="I19" s="13"/>
      <c r="J19" s="454"/>
      <c r="K19" s="2"/>
      <c r="L19" s="189" t="s">
        <v>96</v>
      </c>
      <c r="M19" s="190"/>
      <c r="N19" s="186"/>
      <c r="O19" s="181">
        <f>SUMIF($Y$29:$Y$986,"DOCBIBLIO",$AB$29:$AB$986)</f>
        <v>0</v>
      </c>
      <c r="P19" s="181">
        <f>SUMIF($Y$29:$Y$986,"DOCBIBLIO",$AC$29:$AC$986)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13"/>
      <c r="AA19" s="13"/>
      <c r="AB19" s="13"/>
      <c r="AC19" s="13"/>
      <c r="AD19" s="13"/>
      <c r="AE19" s="13"/>
    </row>
    <row r="20" spans="1:31" ht="15.75">
      <c r="A20" s="112"/>
      <c r="B20" s="112"/>
      <c r="C20" s="2"/>
      <c r="D20" s="113"/>
      <c r="E20" s="113"/>
      <c r="F20" s="113"/>
      <c r="G20" s="113"/>
      <c r="H20" s="13"/>
      <c r="I20" s="13"/>
      <c r="J20" s="454"/>
      <c r="K20" s="2"/>
      <c r="L20" s="112"/>
      <c r="M20" s="113"/>
      <c r="N20" s="113"/>
      <c r="O20" s="114"/>
      <c r="P20" s="115"/>
      <c r="Q20" s="117"/>
      <c r="R20" s="192"/>
      <c r="S20" s="192"/>
      <c r="T20" s="113"/>
      <c r="U20" s="114"/>
      <c r="V20" s="114"/>
      <c r="W20" s="115"/>
      <c r="X20" s="117"/>
      <c r="Y20" s="14"/>
      <c r="Z20" s="13"/>
      <c r="AA20" s="13"/>
      <c r="AB20" s="13"/>
      <c r="AC20" s="13"/>
      <c r="AD20" s="13"/>
      <c r="AE20" s="13"/>
    </row>
    <row r="21" spans="1:31" ht="15.75">
      <c r="A21" s="112"/>
      <c r="B21" s="112"/>
      <c r="C21" s="2"/>
      <c r="D21" s="113"/>
      <c r="E21" s="113"/>
      <c r="F21" s="113"/>
      <c r="G21" s="113"/>
      <c r="H21" s="13"/>
      <c r="I21" s="13"/>
      <c r="J21" s="454"/>
      <c r="K21" s="2"/>
      <c r="L21" s="112"/>
      <c r="M21" s="113"/>
      <c r="N21" s="113"/>
      <c r="O21" s="114"/>
      <c r="P21" s="115"/>
      <c r="Q21" s="117"/>
      <c r="R21" s="192"/>
      <c r="S21" s="192"/>
      <c r="T21" s="113"/>
      <c r="U21" s="114"/>
      <c r="V21" s="114"/>
      <c r="W21" s="115"/>
      <c r="X21" s="117"/>
      <c r="Y21" s="14"/>
      <c r="Z21" s="13"/>
      <c r="AA21" s="13"/>
      <c r="AB21" s="13"/>
      <c r="AC21" s="13"/>
      <c r="AD21" s="13"/>
      <c r="AE21" s="13"/>
    </row>
    <row r="22" spans="1:31" ht="15.75">
      <c r="A22" s="112"/>
      <c r="B22" s="112"/>
      <c r="C22" s="2"/>
      <c r="D22" s="113"/>
      <c r="E22" s="113"/>
      <c r="F22" s="113"/>
      <c r="G22" s="113"/>
      <c r="H22" s="13"/>
      <c r="I22" s="13"/>
      <c r="J22" s="454"/>
      <c r="K22" s="2"/>
      <c r="L22" s="112"/>
      <c r="M22" s="113"/>
      <c r="N22" s="113"/>
      <c r="O22" s="114"/>
      <c r="P22" s="115"/>
      <c r="Q22" s="117"/>
      <c r="R22" s="192"/>
      <c r="S22" s="192"/>
      <c r="T22" s="113"/>
      <c r="U22" s="114"/>
      <c r="V22" s="114"/>
      <c r="W22" s="115"/>
      <c r="X22" s="117"/>
      <c r="Y22" s="14"/>
      <c r="Z22" s="13"/>
      <c r="AA22" s="13"/>
      <c r="AB22" s="13"/>
      <c r="AC22" s="13"/>
      <c r="AD22" s="13"/>
      <c r="AE22" s="13"/>
    </row>
    <row r="23" spans="1:31" ht="15.75">
      <c r="A23" s="112"/>
      <c r="B23" s="112"/>
      <c r="C23" s="2"/>
      <c r="D23" s="113"/>
      <c r="E23" s="113"/>
      <c r="F23" s="113"/>
      <c r="G23" s="113"/>
      <c r="H23" s="13"/>
      <c r="I23" s="13"/>
      <c r="J23" s="454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13"/>
      <c r="AA23" s="13"/>
      <c r="AB23" s="13"/>
      <c r="AC23" s="13"/>
      <c r="AD23" s="13"/>
      <c r="AE23" s="13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453"/>
      <c r="I24" s="10"/>
      <c r="J24" s="10"/>
      <c r="K24" s="10"/>
      <c r="L24" s="23"/>
      <c r="M24" s="23"/>
      <c r="N24" s="23"/>
      <c r="O24" s="23"/>
      <c r="P24" s="23"/>
      <c r="Q24" s="23"/>
      <c r="R24" s="23"/>
      <c r="S24" s="23"/>
      <c r="T24" s="453"/>
      <c r="U24" s="453"/>
      <c r="V24" s="453"/>
      <c r="W24" s="453"/>
      <c r="X24" s="10"/>
      <c r="Y24" s="10"/>
      <c r="Z24" s="10"/>
      <c r="AA24" s="10"/>
      <c r="AB24" s="10"/>
      <c r="AC24" s="10"/>
      <c r="AD24" s="10"/>
      <c r="AE24" s="453"/>
      <c r="AF24" s="23"/>
      <c r="AG24" s="23"/>
      <c r="AH24" s="8"/>
    </row>
    <row r="25" spans="1:31" ht="12.75">
      <c r="A25" s="750" t="s">
        <v>16</v>
      </c>
      <c r="B25" s="751"/>
      <c r="C25" s="824"/>
      <c r="D25" s="824"/>
      <c r="E25" s="824"/>
      <c r="F25" s="824"/>
      <c r="G25" s="825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452"/>
      <c r="T25" s="766" t="s">
        <v>94</v>
      </c>
      <c r="U25" s="826"/>
      <c r="V25" s="826"/>
      <c r="W25" s="826"/>
      <c r="X25" s="826"/>
      <c r="Y25" s="764" t="s">
        <v>35</v>
      </c>
      <c r="Z25" s="765"/>
      <c r="AA25" s="765"/>
      <c r="AB25" s="765"/>
      <c r="AC25" s="153"/>
      <c r="AD25" s="451"/>
      <c r="AE25" s="819" t="s">
        <v>0</v>
      </c>
    </row>
    <row r="26" spans="1:31" ht="12.75" customHeight="1">
      <c r="A26" s="772" t="s">
        <v>24</v>
      </c>
      <c r="B26" s="774" t="s">
        <v>25</v>
      </c>
      <c r="C26" s="822"/>
      <c r="D26" s="822"/>
      <c r="E26" s="822"/>
      <c r="F26" s="823"/>
      <c r="G26" s="773" t="s">
        <v>19</v>
      </c>
      <c r="H26" s="742"/>
      <c r="I26" s="743"/>
      <c r="J26" s="743"/>
      <c r="K26" s="818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1302</v>
      </c>
      <c r="S26" s="740" t="s">
        <v>1301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104</v>
      </c>
      <c r="AB26" s="758" t="s">
        <v>105</v>
      </c>
      <c r="AC26" s="762" t="s">
        <v>1301</v>
      </c>
      <c r="AD26" s="757" t="s">
        <v>55</v>
      </c>
      <c r="AE26" s="820"/>
    </row>
    <row r="27" spans="1:31" ht="23.25" customHeight="1">
      <c r="A27" s="772"/>
      <c r="B27" s="22" t="s">
        <v>37</v>
      </c>
      <c r="C27" s="448" t="s">
        <v>17</v>
      </c>
      <c r="D27" s="448" t="s">
        <v>18</v>
      </c>
      <c r="E27" s="448" t="s">
        <v>23</v>
      </c>
      <c r="F27" s="104" t="s">
        <v>40</v>
      </c>
      <c r="G27" s="773" t="s">
        <v>19</v>
      </c>
      <c r="H27" s="450" t="s">
        <v>17</v>
      </c>
      <c r="I27" s="449" t="s">
        <v>18</v>
      </c>
      <c r="J27" s="449" t="s">
        <v>19</v>
      </c>
      <c r="K27" s="818"/>
      <c r="L27" s="768"/>
      <c r="M27" s="747" t="s">
        <v>26</v>
      </c>
      <c r="N27" s="747" t="s">
        <v>20</v>
      </c>
      <c r="O27" s="448" t="s">
        <v>79</v>
      </c>
      <c r="P27" s="448" t="s">
        <v>80</v>
      </c>
      <c r="Q27" s="448" t="s">
        <v>21</v>
      </c>
      <c r="R27" s="818"/>
      <c r="S27" s="818"/>
      <c r="T27" s="742"/>
      <c r="U27" s="762"/>
      <c r="V27" s="762"/>
      <c r="W27" s="762"/>
      <c r="X27" s="762"/>
      <c r="Y27" s="761"/>
      <c r="Z27" s="759"/>
      <c r="AA27" s="759"/>
      <c r="AB27" s="759"/>
      <c r="AC27" s="817"/>
      <c r="AD27" s="757"/>
      <c r="AE27" s="821"/>
    </row>
    <row r="28" spans="1:31" ht="12.75">
      <c r="A28" s="167"/>
      <c r="B28" s="447"/>
      <c r="C28" s="168"/>
      <c r="D28" s="168"/>
      <c r="E28" s="168"/>
      <c r="F28" s="168"/>
      <c r="G28" s="169"/>
      <c r="H28" s="446"/>
      <c r="I28" s="445"/>
      <c r="J28" s="445"/>
      <c r="K28" s="444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156" t="s">
        <v>1451</v>
      </c>
      <c r="D29" s="160" t="s">
        <v>1215</v>
      </c>
      <c r="E29" s="156" t="s">
        <v>1384</v>
      </c>
      <c r="F29" s="160" t="s">
        <v>1450</v>
      </c>
      <c r="G29" s="176" t="s">
        <v>1419</v>
      </c>
      <c r="H29" s="480" t="s">
        <v>1449</v>
      </c>
      <c r="I29" s="369" t="s">
        <v>1439</v>
      </c>
      <c r="J29" s="476" t="s">
        <v>1446</v>
      </c>
      <c r="K29" s="430"/>
      <c r="L29" s="412" t="s">
        <v>32</v>
      </c>
      <c r="M29" s="162" t="s">
        <v>113</v>
      </c>
      <c r="N29" s="162">
        <v>1</v>
      </c>
      <c r="O29" s="162">
        <v>120</v>
      </c>
      <c r="P29" s="162">
        <v>45</v>
      </c>
      <c r="Q29" s="162">
        <v>200</v>
      </c>
      <c r="R29" s="163">
        <f aca="true" t="shared" si="1" ref="R29:R39">(O29*P29*Q29)/1000000</f>
        <v>1.08</v>
      </c>
      <c r="S29" s="179"/>
      <c r="T29" s="413" t="s">
        <v>110</v>
      </c>
      <c r="U29" s="442"/>
      <c r="V29" s="442"/>
      <c r="W29" s="441"/>
      <c r="X29" s="441"/>
      <c r="Y29" s="164"/>
      <c r="Z29" s="165"/>
      <c r="AA29" s="433"/>
      <c r="AB29" s="440"/>
      <c r="AC29" s="183"/>
      <c r="AD29" s="439"/>
      <c r="AE29" s="166"/>
    </row>
    <row r="30" spans="1:31" s="19" customFormat="1" ht="12.75">
      <c r="A30" s="159" t="s">
        <v>114</v>
      </c>
      <c r="B30" s="160" t="s">
        <v>115</v>
      </c>
      <c r="C30" s="156" t="s">
        <v>1451</v>
      </c>
      <c r="D30" s="160" t="s">
        <v>1215</v>
      </c>
      <c r="E30" s="156" t="s">
        <v>1384</v>
      </c>
      <c r="F30" s="160" t="s">
        <v>1450</v>
      </c>
      <c r="G30" s="176" t="s">
        <v>1418</v>
      </c>
      <c r="H30" s="480" t="s">
        <v>1449</v>
      </c>
      <c r="I30" s="369" t="s">
        <v>1439</v>
      </c>
      <c r="J30" s="476" t="s">
        <v>1446</v>
      </c>
      <c r="K30" s="430"/>
      <c r="L30" s="412" t="s">
        <v>48</v>
      </c>
      <c r="M30" s="162" t="s">
        <v>1416</v>
      </c>
      <c r="N30" s="162">
        <v>1</v>
      </c>
      <c r="O30" s="162">
        <v>50</v>
      </c>
      <c r="P30" s="162">
        <v>45</v>
      </c>
      <c r="Q30" s="162">
        <v>100</v>
      </c>
      <c r="R30" s="163">
        <f t="shared" si="1"/>
        <v>0.225</v>
      </c>
      <c r="S30" s="179"/>
      <c r="T30" s="413" t="s">
        <v>110</v>
      </c>
      <c r="U30" s="442"/>
      <c r="V30" s="442"/>
      <c r="W30" s="441"/>
      <c r="X30" s="441"/>
      <c r="Y30" s="164"/>
      <c r="Z30" s="165"/>
      <c r="AA30" s="433"/>
      <c r="AB30" s="440"/>
      <c r="AC30" s="183"/>
      <c r="AD30" s="439"/>
      <c r="AE30" s="166"/>
    </row>
    <row r="31" spans="1:31" s="19" customFormat="1" ht="12.75">
      <c r="A31" s="159" t="s">
        <v>114</v>
      </c>
      <c r="B31" s="160" t="s">
        <v>115</v>
      </c>
      <c r="C31" s="156" t="s">
        <v>1451</v>
      </c>
      <c r="D31" s="160" t="s">
        <v>1215</v>
      </c>
      <c r="E31" s="156" t="s">
        <v>1384</v>
      </c>
      <c r="F31" s="160" t="s">
        <v>1450</v>
      </c>
      <c r="G31" s="176" t="s">
        <v>1417</v>
      </c>
      <c r="H31" s="480" t="s">
        <v>1449</v>
      </c>
      <c r="I31" s="374" t="s">
        <v>1439</v>
      </c>
      <c r="J31" s="473" t="s">
        <v>1446</v>
      </c>
      <c r="K31" s="458"/>
      <c r="L31" s="412" t="s">
        <v>48</v>
      </c>
      <c r="M31" s="162" t="s">
        <v>1416</v>
      </c>
      <c r="N31" s="162">
        <v>1</v>
      </c>
      <c r="O31" s="162">
        <v>100</v>
      </c>
      <c r="P31" s="162">
        <v>54</v>
      </c>
      <c r="Q31" s="162">
        <v>100</v>
      </c>
      <c r="R31" s="163">
        <f t="shared" si="1"/>
        <v>0.54</v>
      </c>
      <c r="S31" s="179"/>
      <c r="T31" s="413" t="s">
        <v>110</v>
      </c>
      <c r="U31" s="436"/>
      <c r="V31" s="436"/>
      <c r="W31" s="435"/>
      <c r="X31" s="435"/>
      <c r="Y31" s="164"/>
      <c r="Z31" s="50"/>
      <c r="AA31" s="443"/>
      <c r="AB31" s="432"/>
      <c r="AC31" s="183"/>
      <c r="AD31" s="438"/>
      <c r="AE31" s="51"/>
    </row>
    <row r="32" spans="1:31" s="19" customFormat="1" ht="12.75">
      <c r="A32" s="159" t="s">
        <v>114</v>
      </c>
      <c r="B32" s="160" t="s">
        <v>115</v>
      </c>
      <c r="C32" s="156" t="s">
        <v>1451</v>
      </c>
      <c r="D32" s="160" t="s">
        <v>1215</v>
      </c>
      <c r="E32" s="156" t="s">
        <v>1384</v>
      </c>
      <c r="F32" s="160" t="s">
        <v>1450</v>
      </c>
      <c r="G32" s="176" t="s">
        <v>1415</v>
      </c>
      <c r="H32" s="480" t="s">
        <v>1449</v>
      </c>
      <c r="I32" s="369" t="s">
        <v>1215</v>
      </c>
      <c r="J32" s="476" t="s">
        <v>119</v>
      </c>
      <c r="K32" s="430"/>
      <c r="L32" s="412" t="s">
        <v>49</v>
      </c>
      <c r="M32" s="162" t="s">
        <v>1414</v>
      </c>
      <c r="N32" s="162">
        <v>1</v>
      </c>
      <c r="O32" s="162">
        <v>85</v>
      </c>
      <c r="P32" s="162">
        <v>200</v>
      </c>
      <c r="Q32" s="162">
        <v>105</v>
      </c>
      <c r="R32" s="163">
        <f t="shared" si="1"/>
        <v>1.785</v>
      </c>
      <c r="S32" s="179"/>
      <c r="T32" s="413" t="s">
        <v>110</v>
      </c>
      <c r="U32" s="442">
        <v>1100</v>
      </c>
      <c r="V32" s="442" t="s">
        <v>99</v>
      </c>
      <c r="W32" s="441"/>
      <c r="X32" s="441"/>
      <c r="Y32" s="164"/>
      <c r="Z32" s="165"/>
      <c r="AA32" s="433"/>
      <c r="AB32" s="440"/>
      <c r="AC32" s="183"/>
      <c r="AD32" s="439"/>
      <c r="AE32" s="166"/>
    </row>
    <row r="33" spans="1:31" s="19" customFormat="1" ht="12.75">
      <c r="A33" s="159" t="s">
        <v>114</v>
      </c>
      <c r="B33" s="160" t="s">
        <v>115</v>
      </c>
      <c r="C33" s="156" t="s">
        <v>1451</v>
      </c>
      <c r="D33" s="160" t="s">
        <v>1215</v>
      </c>
      <c r="E33" s="156" t="s">
        <v>1384</v>
      </c>
      <c r="F33" s="160" t="s">
        <v>1450</v>
      </c>
      <c r="G33" s="176" t="s">
        <v>1413</v>
      </c>
      <c r="H33" s="480" t="s">
        <v>1449</v>
      </c>
      <c r="I33" s="369" t="s">
        <v>1215</v>
      </c>
      <c r="J33" s="476" t="s">
        <v>119</v>
      </c>
      <c r="K33" s="430"/>
      <c r="L33" s="412" t="s">
        <v>49</v>
      </c>
      <c r="M33" s="162" t="s">
        <v>1412</v>
      </c>
      <c r="N33" s="162">
        <v>1</v>
      </c>
      <c r="O33" s="162">
        <v>225</v>
      </c>
      <c r="P33" s="162">
        <v>75</v>
      </c>
      <c r="Q33" s="162">
        <v>120</v>
      </c>
      <c r="R33" s="163">
        <f t="shared" si="1"/>
        <v>2.025</v>
      </c>
      <c r="S33" s="179"/>
      <c r="T33" s="413" t="s">
        <v>110</v>
      </c>
      <c r="U33" s="442">
        <v>500</v>
      </c>
      <c r="V33" s="442" t="s">
        <v>99</v>
      </c>
      <c r="W33" s="441"/>
      <c r="X33" s="441"/>
      <c r="Y33" s="164"/>
      <c r="Z33" s="165"/>
      <c r="AA33" s="433"/>
      <c r="AB33" s="440"/>
      <c r="AC33" s="183"/>
      <c r="AD33" s="439"/>
      <c r="AE33" s="166" t="s">
        <v>1411</v>
      </c>
    </row>
    <row r="34" spans="1:31" s="19" customFormat="1" ht="12.75">
      <c r="A34" s="159" t="s">
        <v>114</v>
      </c>
      <c r="B34" s="160" t="s">
        <v>115</v>
      </c>
      <c r="C34" s="156" t="s">
        <v>1451</v>
      </c>
      <c r="D34" s="160" t="s">
        <v>1215</v>
      </c>
      <c r="E34" s="156" t="s">
        <v>1384</v>
      </c>
      <c r="F34" s="160" t="s">
        <v>1450</v>
      </c>
      <c r="G34" s="176" t="s">
        <v>1410</v>
      </c>
      <c r="H34" s="480" t="s">
        <v>1449</v>
      </c>
      <c r="I34" s="374" t="s">
        <v>1215</v>
      </c>
      <c r="J34" s="473" t="s">
        <v>119</v>
      </c>
      <c r="K34" s="458"/>
      <c r="L34" s="412" t="s">
        <v>49</v>
      </c>
      <c r="M34" s="162" t="s">
        <v>1578</v>
      </c>
      <c r="N34" s="162">
        <v>1</v>
      </c>
      <c r="O34" s="49">
        <v>230</v>
      </c>
      <c r="P34" s="49">
        <v>150</v>
      </c>
      <c r="Q34" s="49">
        <v>130</v>
      </c>
      <c r="R34" s="163">
        <f t="shared" si="1"/>
        <v>4.485</v>
      </c>
      <c r="S34" s="179"/>
      <c r="T34" s="413" t="s">
        <v>110</v>
      </c>
      <c r="U34" s="436">
        <v>2000</v>
      </c>
      <c r="V34" s="436" t="s">
        <v>99</v>
      </c>
      <c r="W34" s="435"/>
      <c r="X34" s="435"/>
      <c r="Y34" s="164"/>
      <c r="Z34" s="50"/>
      <c r="AA34" s="433"/>
      <c r="AB34" s="432"/>
      <c r="AC34" s="183"/>
      <c r="AD34" s="438"/>
      <c r="AE34" s="51"/>
    </row>
    <row r="35" spans="1:31" s="19" customFormat="1" ht="12.75">
      <c r="A35" s="159" t="s">
        <v>114</v>
      </c>
      <c r="B35" s="160" t="s">
        <v>115</v>
      </c>
      <c r="C35" s="156" t="s">
        <v>1451</v>
      </c>
      <c r="D35" s="160" t="s">
        <v>1215</v>
      </c>
      <c r="E35" s="156" t="s">
        <v>1384</v>
      </c>
      <c r="F35" s="160" t="s">
        <v>1450</v>
      </c>
      <c r="G35" s="176" t="s">
        <v>1409</v>
      </c>
      <c r="H35" s="480" t="s">
        <v>1449</v>
      </c>
      <c r="I35" s="374" t="s">
        <v>1439</v>
      </c>
      <c r="J35" s="473" t="s">
        <v>1446</v>
      </c>
      <c r="K35" s="458"/>
      <c r="L35" s="412" t="s">
        <v>49</v>
      </c>
      <c r="M35" s="162" t="s">
        <v>1408</v>
      </c>
      <c r="N35" s="162">
        <v>1</v>
      </c>
      <c r="O35" s="49">
        <v>230</v>
      </c>
      <c r="P35" s="49">
        <v>90</v>
      </c>
      <c r="Q35" s="49">
        <v>170</v>
      </c>
      <c r="R35" s="163">
        <f t="shared" si="1"/>
        <v>3.519</v>
      </c>
      <c r="S35" s="179"/>
      <c r="T35" s="413" t="s">
        <v>110</v>
      </c>
      <c r="U35" s="436">
        <v>1100</v>
      </c>
      <c r="V35" s="436" t="s">
        <v>99</v>
      </c>
      <c r="W35" s="435"/>
      <c r="X35" s="435"/>
      <c r="Y35" s="164"/>
      <c r="Z35" s="50"/>
      <c r="AA35" s="433"/>
      <c r="AB35" s="432"/>
      <c r="AC35" s="183"/>
      <c r="AD35" s="438"/>
      <c r="AE35" s="51"/>
    </row>
    <row r="36" spans="1:31" s="19" customFormat="1" ht="12.75">
      <c r="A36" s="159" t="s">
        <v>114</v>
      </c>
      <c r="B36" s="160" t="s">
        <v>115</v>
      </c>
      <c r="C36" s="156" t="s">
        <v>1451</v>
      </c>
      <c r="D36" s="160" t="s">
        <v>1215</v>
      </c>
      <c r="E36" s="156" t="s">
        <v>1384</v>
      </c>
      <c r="F36" s="160" t="s">
        <v>1450</v>
      </c>
      <c r="G36" s="176" t="s">
        <v>1407</v>
      </c>
      <c r="H36" s="480" t="s">
        <v>1449</v>
      </c>
      <c r="I36" s="378" t="s">
        <v>1439</v>
      </c>
      <c r="J36" s="474" t="s">
        <v>1446</v>
      </c>
      <c r="K36" s="411"/>
      <c r="L36" s="412" t="s">
        <v>48</v>
      </c>
      <c r="M36" s="162" t="s">
        <v>1406</v>
      </c>
      <c r="N36" s="162">
        <v>1</v>
      </c>
      <c r="O36" s="49">
        <v>120</v>
      </c>
      <c r="P36" s="49">
        <v>120</v>
      </c>
      <c r="Q36" s="49">
        <v>50</v>
      </c>
      <c r="R36" s="163">
        <f t="shared" si="1"/>
        <v>0.72</v>
      </c>
      <c r="S36" s="179"/>
      <c r="T36" s="413" t="s">
        <v>110</v>
      </c>
      <c r="U36" s="410"/>
      <c r="V36" s="410"/>
      <c r="W36" s="414"/>
      <c r="X36" s="414"/>
      <c r="Y36" s="164"/>
      <c r="Z36" s="107"/>
      <c r="AA36" s="433"/>
      <c r="AB36" s="432"/>
      <c r="AC36" s="183"/>
      <c r="AD36" s="416"/>
      <c r="AE36" s="108"/>
    </row>
    <row r="37" spans="1:31" s="19" customFormat="1" ht="12.75">
      <c r="A37" s="159" t="s">
        <v>114</v>
      </c>
      <c r="B37" s="160" t="s">
        <v>115</v>
      </c>
      <c r="C37" s="156" t="s">
        <v>1451</v>
      </c>
      <c r="D37" s="160" t="s">
        <v>1215</v>
      </c>
      <c r="E37" s="156" t="s">
        <v>1384</v>
      </c>
      <c r="F37" s="160" t="s">
        <v>1450</v>
      </c>
      <c r="G37" s="176" t="s">
        <v>1405</v>
      </c>
      <c r="H37" s="480" t="s">
        <v>1449</v>
      </c>
      <c r="I37" s="378" t="s">
        <v>1439</v>
      </c>
      <c r="J37" s="474" t="s">
        <v>1446</v>
      </c>
      <c r="K37" s="411"/>
      <c r="L37" s="412" t="s">
        <v>32</v>
      </c>
      <c r="M37" s="49" t="s">
        <v>1404</v>
      </c>
      <c r="N37" s="162">
        <v>1</v>
      </c>
      <c r="O37" s="49">
        <v>185</v>
      </c>
      <c r="P37" s="49">
        <v>80</v>
      </c>
      <c r="Q37" s="49">
        <v>110</v>
      </c>
      <c r="R37" s="163">
        <f t="shared" si="1"/>
        <v>1.628</v>
      </c>
      <c r="S37" s="179"/>
      <c r="T37" s="413" t="s">
        <v>110</v>
      </c>
      <c r="U37" s="410">
        <v>200</v>
      </c>
      <c r="V37" s="410"/>
      <c r="W37" s="414"/>
      <c r="X37" s="414"/>
      <c r="Y37" s="164"/>
      <c r="Z37" s="107"/>
      <c r="AA37" s="433"/>
      <c r="AB37" s="425"/>
      <c r="AC37" s="183"/>
      <c r="AD37" s="416"/>
      <c r="AE37" s="108"/>
    </row>
    <row r="38" spans="1:31" s="19" customFormat="1" ht="12.75">
      <c r="A38" s="159" t="s">
        <v>114</v>
      </c>
      <c r="B38" s="160" t="s">
        <v>115</v>
      </c>
      <c r="C38" s="156" t="s">
        <v>1451</v>
      </c>
      <c r="D38" s="160" t="s">
        <v>1215</v>
      </c>
      <c r="E38" s="156" t="s">
        <v>1384</v>
      </c>
      <c r="F38" s="160" t="s">
        <v>1450</v>
      </c>
      <c r="G38" s="176" t="s">
        <v>1403</v>
      </c>
      <c r="H38" s="480" t="s">
        <v>1449</v>
      </c>
      <c r="I38" s="378" t="s">
        <v>1215</v>
      </c>
      <c r="J38" s="474" t="s">
        <v>119</v>
      </c>
      <c r="K38" s="411"/>
      <c r="L38" s="412" t="s">
        <v>32</v>
      </c>
      <c r="M38" s="162" t="s">
        <v>1402</v>
      </c>
      <c r="N38" s="162">
        <v>1</v>
      </c>
      <c r="O38" s="49">
        <v>320</v>
      </c>
      <c r="P38" s="49">
        <v>55</v>
      </c>
      <c r="Q38" s="49">
        <v>190</v>
      </c>
      <c r="R38" s="163">
        <f t="shared" si="1"/>
        <v>3.344</v>
      </c>
      <c r="S38" s="179"/>
      <c r="T38" s="413" t="s">
        <v>110</v>
      </c>
      <c r="U38" s="410"/>
      <c r="V38" s="410"/>
      <c r="W38" s="414"/>
      <c r="X38" s="414"/>
      <c r="Y38" s="164"/>
      <c r="Z38" s="107"/>
      <c r="AA38" s="433"/>
      <c r="AB38" s="425"/>
      <c r="AC38" s="183"/>
      <c r="AD38" s="416"/>
      <c r="AE38" s="108"/>
    </row>
    <row r="39" spans="1:31" s="19" customFormat="1" ht="12.75">
      <c r="A39" s="159" t="s">
        <v>114</v>
      </c>
      <c r="B39" s="160" t="s">
        <v>115</v>
      </c>
      <c r="C39" s="156" t="s">
        <v>1451</v>
      </c>
      <c r="D39" s="160" t="s">
        <v>1215</v>
      </c>
      <c r="E39" s="156" t="s">
        <v>1384</v>
      </c>
      <c r="F39" s="160" t="s">
        <v>1450</v>
      </c>
      <c r="G39" s="176" t="s">
        <v>1401</v>
      </c>
      <c r="H39" s="480" t="s">
        <v>1449</v>
      </c>
      <c r="I39" s="378" t="s">
        <v>1215</v>
      </c>
      <c r="J39" s="474" t="s">
        <v>119</v>
      </c>
      <c r="K39" s="411"/>
      <c r="L39" s="412" t="s">
        <v>32</v>
      </c>
      <c r="M39" s="49" t="s">
        <v>1400</v>
      </c>
      <c r="N39" s="162">
        <v>1</v>
      </c>
      <c r="O39" s="49">
        <v>320</v>
      </c>
      <c r="P39" s="49">
        <v>55</v>
      </c>
      <c r="Q39" s="49">
        <v>190</v>
      </c>
      <c r="R39" s="163">
        <f t="shared" si="1"/>
        <v>3.344</v>
      </c>
      <c r="S39" s="179"/>
      <c r="T39" s="413" t="s">
        <v>110</v>
      </c>
      <c r="V39" s="410"/>
      <c r="W39" s="414"/>
      <c r="X39" s="414"/>
      <c r="Y39" s="164"/>
      <c r="Z39" s="107"/>
      <c r="AA39" s="433"/>
      <c r="AB39" s="425"/>
      <c r="AC39" s="183"/>
      <c r="AD39" s="416"/>
      <c r="AE39" s="108"/>
    </row>
    <row r="40" spans="1:31" s="19" customFormat="1" ht="12.75">
      <c r="A40" s="159" t="s">
        <v>114</v>
      </c>
      <c r="B40" s="160" t="s">
        <v>115</v>
      </c>
      <c r="C40" s="156" t="s">
        <v>1451</v>
      </c>
      <c r="D40" s="160" t="s">
        <v>1215</v>
      </c>
      <c r="E40" s="156" t="s">
        <v>1384</v>
      </c>
      <c r="F40" s="160" t="s">
        <v>1450</v>
      </c>
      <c r="G40" s="176"/>
      <c r="H40" s="480" t="s">
        <v>1449</v>
      </c>
      <c r="I40" s="378" t="s">
        <v>1215</v>
      </c>
      <c r="J40" s="474" t="s">
        <v>119</v>
      </c>
      <c r="K40" s="411"/>
      <c r="L40" s="412" t="s">
        <v>48</v>
      </c>
      <c r="M40" s="49" t="s">
        <v>1399</v>
      </c>
      <c r="N40" s="162">
        <v>1</v>
      </c>
      <c r="O40" s="49"/>
      <c r="P40" s="49"/>
      <c r="Q40" s="49"/>
      <c r="R40" s="163">
        <v>5</v>
      </c>
      <c r="S40" s="179"/>
      <c r="T40" s="413" t="s">
        <v>110</v>
      </c>
      <c r="U40" s="410">
        <v>1500</v>
      </c>
      <c r="V40" s="410"/>
      <c r="W40" s="414"/>
      <c r="X40" s="414"/>
      <c r="Y40" s="164"/>
      <c r="Z40" s="107"/>
      <c r="AA40" s="433"/>
      <c r="AB40" s="425"/>
      <c r="AC40" s="183"/>
      <c r="AD40" s="416"/>
      <c r="AE40" s="108"/>
    </row>
    <row r="41" spans="1:31" s="19" customFormat="1" ht="12.75">
      <c r="A41" s="159" t="s">
        <v>114</v>
      </c>
      <c r="B41" s="160" t="s">
        <v>115</v>
      </c>
      <c r="C41" s="156" t="s">
        <v>1451</v>
      </c>
      <c r="D41" s="160" t="s">
        <v>1215</v>
      </c>
      <c r="E41" s="156" t="s">
        <v>1384</v>
      </c>
      <c r="F41" s="160" t="s">
        <v>1450</v>
      </c>
      <c r="G41" s="176" t="s">
        <v>1398</v>
      </c>
      <c r="H41" s="480" t="s">
        <v>1449</v>
      </c>
      <c r="I41" s="378" t="s">
        <v>1215</v>
      </c>
      <c r="J41" s="474" t="s">
        <v>119</v>
      </c>
      <c r="K41" s="411"/>
      <c r="L41" s="412" t="s">
        <v>32</v>
      </c>
      <c r="M41" s="162" t="s">
        <v>290</v>
      </c>
      <c r="N41" s="162">
        <v>1</v>
      </c>
      <c r="O41" s="106">
        <v>170</v>
      </c>
      <c r="P41" s="106">
        <v>35</v>
      </c>
      <c r="Q41" s="106">
        <v>185</v>
      </c>
      <c r="R41" s="163">
        <f aca="true" t="shared" si="2" ref="R41:R51">(O41*P41*Q41)/1000000</f>
        <v>1.10075</v>
      </c>
      <c r="S41" s="179"/>
      <c r="T41" s="413" t="s">
        <v>110</v>
      </c>
      <c r="U41" s="410"/>
      <c r="V41" s="410"/>
      <c r="W41" s="414"/>
      <c r="X41" s="414"/>
      <c r="Y41" s="164"/>
      <c r="Z41" s="107"/>
      <c r="AA41" s="433"/>
      <c r="AB41" s="425"/>
      <c r="AC41" s="183"/>
      <c r="AD41" s="416"/>
      <c r="AE41" s="108"/>
    </row>
    <row r="42" spans="1:31" s="19" customFormat="1" ht="12.75">
      <c r="A42" s="159" t="s">
        <v>114</v>
      </c>
      <c r="B42" s="160" t="s">
        <v>115</v>
      </c>
      <c r="C42" s="156" t="s">
        <v>1451</v>
      </c>
      <c r="D42" s="160" t="s">
        <v>1215</v>
      </c>
      <c r="E42" s="156" t="s">
        <v>1384</v>
      </c>
      <c r="F42" s="160" t="s">
        <v>1450</v>
      </c>
      <c r="G42" s="176" t="s">
        <v>1397</v>
      </c>
      <c r="H42" s="480" t="s">
        <v>1449</v>
      </c>
      <c r="I42" s="378" t="s">
        <v>1215</v>
      </c>
      <c r="J42" s="474" t="s">
        <v>119</v>
      </c>
      <c r="K42" s="411"/>
      <c r="L42" s="412" t="s">
        <v>32</v>
      </c>
      <c r="M42" s="162" t="s">
        <v>1396</v>
      </c>
      <c r="N42" s="162">
        <v>1</v>
      </c>
      <c r="O42" s="106">
        <v>110</v>
      </c>
      <c r="P42" s="106">
        <v>12</v>
      </c>
      <c r="Q42" s="106">
        <v>135</v>
      </c>
      <c r="R42" s="163">
        <f t="shared" si="2"/>
        <v>0.1782</v>
      </c>
      <c r="S42" s="179"/>
      <c r="T42" s="413" t="s">
        <v>110</v>
      </c>
      <c r="U42" s="410"/>
      <c r="V42" s="410"/>
      <c r="W42" s="414"/>
      <c r="X42" s="414"/>
      <c r="Y42" s="164"/>
      <c r="Z42" s="107"/>
      <c r="AA42" s="433"/>
      <c r="AB42" s="425"/>
      <c r="AC42" s="183"/>
      <c r="AD42" s="416"/>
      <c r="AE42" s="108"/>
    </row>
    <row r="43" spans="1:31" s="19" customFormat="1" ht="12.75">
      <c r="A43" s="159" t="s">
        <v>114</v>
      </c>
      <c r="B43" s="160" t="s">
        <v>115</v>
      </c>
      <c r="C43" s="156" t="s">
        <v>1451</v>
      </c>
      <c r="D43" s="160" t="s">
        <v>1215</v>
      </c>
      <c r="E43" s="156" t="s">
        <v>1384</v>
      </c>
      <c r="F43" s="160" t="s">
        <v>1450</v>
      </c>
      <c r="G43" s="176" t="s">
        <v>1395</v>
      </c>
      <c r="H43" s="480" t="s">
        <v>1449</v>
      </c>
      <c r="I43" s="378" t="s">
        <v>1439</v>
      </c>
      <c r="J43" s="474" t="s">
        <v>1446</v>
      </c>
      <c r="K43" s="411"/>
      <c r="L43" s="412" t="s">
        <v>48</v>
      </c>
      <c r="M43" s="162" t="s">
        <v>760</v>
      </c>
      <c r="N43" s="162">
        <v>1</v>
      </c>
      <c r="O43" s="106">
        <v>55</v>
      </c>
      <c r="P43" s="106">
        <v>85</v>
      </c>
      <c r="Q43" s="106">
        <v>90</v>
      </c>
      <c r="R43" s="163">
        <f t="shared" si="2"/>
        <v>0.42075</v>
      </c>
      <c r="S43" s="179"/>
      <c r="T43" s="413" t="s">
        <v>110</v>
      </c>
      <c r="U43" s="410"/>
      <c r="V43" s="410"/>
      <c r="W43" s="414"/>
      <c r="X43" s="414"/>
      <c r="Y43" s="164"/>
      <c r="Z43" s="107"/>
      <c r="AA43" s="433"/>
      <c r="AB43" s="425"/>
      <c r="AC43" s="183"/>
      <c r="AD43" s="416"/>
      <c r="AE43" s="108"/>
    </row>
    <row r="44" spans="1:31" s="19" customFormat="1" ht="12.75">
      <c r="A44" s="159" t="s">
        <v>114</v>
      </c>
      <c r="B44" s="160" t="s">
        <v>115</v>
      </c>
      <c r="C44" s="156" t="s">
        <v>1451</v>
      </c>
      <c r="D44" s="160" t="s">
        <v>1215</v>
      </c>
      <c r="E44" s="156" t="s">
        <v>1384</v>
      </c>
      <c r="F44" s="160" t="s">
        <v>1450</v>
      </c>
      <c r="G44" s="176" t="s">
        <v>1394</v>
      </c>
      <c r="H44" s="480" t="s">
        <v>1449</v>
      </c>
      <c r="I44" s="378" t="s">
        <v>1215</v>
      </c>
      <c r="J44" s="474" t="s">
        <v>119</v>
      </c>
      <c r="K44" s="411"/>
      <c r="L44" s="412" t="s">
        <v>49</v>
      </c>
      <c r="M44" s="162" t="s">
        <v>685</v>
      </c>
      <c r="N44" s="162">
        <v>1</v>
      </c>
      <c r="O44" s="106">
        <v>30</v>
      </c>
      <c r="P44" s="106">
        <v>50</v>
      </c>
      <c r="Q44" s="106">
        <v>60</v>
      </c>
      <c r="R44" s="163">
        <f t="shared" si="2"/>
        <v>0.09</v>
      </c>
      <c r="S44" s="179"/>
      <c r="T44" s="413" t="s">
        <v>110</v>
      </c>
      <c r="U44" s="410"/>
      <c r="V44" s="410"/>
      <c r="W44" s="414"/>
      <c r="X44" s="414"/>
      <c r="Y44" s="164"/>
      <c r="Z44" s="107"/>
      <c r="AA44" s="433"/>
      <c r="AB44" s="425"/>
      <c r="AC44" s="183"/>
      <c r="AD44" s="416"/>
      <c r="AE44" s="108"/>
    </row>
    <row r="45" spans="1:31" s="19" customFormat="1" ht="12.75">
      <c r="A45" s="159" t="s">
        <v>114</v>
      </c>
      <c r="B45" s="160" t="s">
        <v>115</v>
      </c>
      <c r="C45" s="156" t="s">
        <v>1451</v>
      </c>
      <c r="D45" s="160" t="s">
        <v>1215</v>
      </c>
      <c r="E45" s="156" t="s">
        <v>1384</v>
      </c>
      <c r="F45" s="160" t="s">
        <v>1450</v>
      </c>
      <c r="G45" s="176" t="s">
        <v>1393</v>
      </c>
      <c r="H45" s="480" t="s">
        <v>1449</v>
      </c>
      <c r="I45" s="378" t="s">
        <v>1439</v>
      </c>
      <c r="J45" s="474" t="s">
        <v>1446</v>
      </c>
      <c r="K45" s="411"/>
      <c r="L45" s="412" t="s">
        <v>32</v>
      </c>
      <c r="M45" s="162" t="s">
        <v>112</v>
      </c>
      <c r="N45" s="162">
        <v>1</v>
      </c>
      <c r="O45" s="106">
        <v>58</v>
      </c>
      <c r="P45" s="106">
        <v>38</v>
      </c>
      <c r="Q45" s="106">
        <v>80</v>
      </c>
      <c r="R45" s="163">
        <f t="shared" si="2"/>
        <v>0.17632</v>
      </c>
      <c r="S45" s="179"/>
      <c r="T45" s="413" t="s">
        <v>110</v>
      </c>
      <c r="U45" s="410"/>
      <c r="V45" s="410"/>
      <c r="W45" s="414"/>
      <c r="X45" s="414"/>
      <c r="Y45" s="164"/>
      <c r="Z45" s="107"/>
      <c r="AA45" s="433"/>
      <c r="AB45" s="425"/>
      <c r="AC45" s="183"/>
      <c r="AD45" s="416"/>
      <c r="AE45" s="108"/>
    </row>
    <row r="46" spans="1:31" s="19" customFormat="1" ht="12.75">
      <c r="A46" s="159" t="s">
        <v>114</v>
      </c>
      <c r="B46" s="160" t="s">
        <v>115</v>
      </c>
      <c r="C46" s="156" t="s">
        <v>1451</v>
      </c>
      <c r="D46" s="160" t="s">
        <v>1215</v>
      </c>
      <c r="E46" s="156" t="s">
        <v>1384</v>
      </c>
      <c r="F46" s="160" t="s">
        <v>1450</v>
      </c>
      <c r="G46" s="176" t="s">
        <v>1392</v>
      </c>
      <c r="H46" s="480" t="s">
        <v>1449</v>
      </c>
      <c r="I46" s="378" t="s">
        <v>1215</v>
      </c>
      <c r="J46" s="474" t="s">
        <v>119</v>
      </c>
      <c r="K46" s="411"/>
      <c r="L46" s="412" t="s">
        <v>32</v>
      </c>
      <c r="M46" s="162" t="s">
        <v>1391</v>
      </c>
      <c r="N46" s="162">
        <v>1</v>
      </c>
      <c r="O46" s="106">
        <v>45</v>
      </c>
      <c r="P46" s="106">
        <v>40</v>
      </c>
      <c r="Q46" s="106">
        <v>55</v>
      </c>
      <c r="R46" s="163">
        <f t="shared" si="2"/>
        <v>0.099</v>
      </c>
      <c r="S46" s="179"/>
      <c r="T46" s="413" t="s">
        <v>110</v>
      </c>
      <c r="U46" s="410"/>
      <c r="V46" s="410"/>
      <c r="W46" s="414"/>
      <c r="X46" s="414"/>
      <c r="Y46" s="164"/>
      <c r="Z46" s="107"/>
      <c r="AA46" s="433"/>
      <c r="AB46" s="425"/>
      <c r="AC46" s="183"/>
      <c r="AD46" s="416"/>
      <c r="AE46" s="108"/>
    </row>
    <row r="47" spans="1:31" s="19" customFormat="1" ht="12.75">
      <c r="A47" s="159" t="s">
        <v>114</v>
      </c>
      <c r="B47" s="160" t="s">
        <v>115</v>
      </c>
      <c r="C47" s="156" t="s">
        <v>1451</v>
      </c>
      <c r="D47" s="160" t="s">
        <v>1215</v>
      </c>
      <c r="E47" s="156" t="s">
        <v>1384</v>
      </c>
      <c r="F47" s="160" t="s">
        <v>1450</v>
      </c>
      <c r="G47" s="176" t="s">
        <v>1390</v>
      </c>
      <c r="H47" s="480" t="s">
        <v>1449</v>
      </c>
      <c r="I47" s="378" t="s">
        <v>1215</v>
      </c>
      <c r="J47" s="474" t="s">
        <v>119</v>
      </c>
      <c r="K47" s="411"/>
      <c r="L47" s="412" t="s">
        <v>32</v>
      </c>
      <c r="M47" s="106" t="s">
        <v>1389</v>
      </c>
      <c r="N47" s="162">
        <v>1</v>
      </c>
      <c r="O47" s="106">
        <v>60</v>
      </c>
      <c r="P47" s="106">
        <v>50</v>
      </c>
      <c r="Q47" s="106">
        <v>80</v>
      </c>
      <c r="R47" s="163">
        <f t="shared" si="2"/>
        <v>0.24</v>
      </c>
      <c r="S47" s="179"/>
      <c r="T47" s="413" t="s">
        <v>110</v>
      </c>
      <c r="U47" s="410"/>
      <c r="V47" s="410"/>
      <c r="W47" s="414"/>
      <c r="X47" s="414"/>
      <c r="Y47" s="164"/>
      <c r="Z47" s="107"/>
      <c r="AA47" s="433"/>
      <c r="AB47" s="425"/>
      <c r="AC47" s="183"/>
      <c r="AD47" s="416"/>
      <c r="AE47" s="108"/>
    </row>
    <row r="48" spans="1:31" s="19" customFormat="1" ht="12.75">
      <c r="A48" s="159" t="s">
        <v>114</v>
      </c>
      <c r="B48" s="160" t="s">
        <v>115</v>
      </c>
      <c r="C48" s="156" t="s">
        <v>1451</v>
      </c>
      <c r="D48" s="160" t="s">
        <v>1215</v>
      </c>
      <c r="E48" s="156" t="s">
        <v>1384</v>
      </c>
      <c r="F48" s="160" t="s">
        <v>1450</v>
      </c>
      <c r="G48" s="176" t="s">
        <v>1388</v>
      </c>
      <c r="H48" s="480" t="s">
        <v>1449</v>
      </c>
      <c r="I48" s="378" t="s">
        <v>1215</v>
      </c>
      <c r="J48" s="474" t="s">
        <v>119</v>
      </c>
      <c r="K48" s="411"/>
      <c r="L48" s="412" t="s">
        <v>32</v>
      </c>
      <c r="M48" s="106" t="s">
        <v>1387</v>
      </c>
      <c r="N48" s="162">
        <v>1</v>
      </c>
      <c r="O48" s="106">
        <v>60</v>
      </c>
      <c r="P48" s="106">
        <v>60</v>
      </c>
      <c r="Q48" s="106">
        <v>80</v>
      </c>
      <c r="R48" s="163">
        <f t="shared" si="2"/>
        <v>0.288</v>
      </c>
      <c r="S48" s="179"/>
      <c r="T48" s="413" t="s">
        <v>110</v>
      </c>
      <c r="U48" s="410"/>
      <c r="V48" s="410"/>
      <c r="W48" s="414"/>
      <c r="X48" s="414"/>
      <c r="Y48" s="164"/>
      <c r="Z48" s="107"/>
      <c r="AA48" s="433"/>
      <c r="AB48" s="425"/>
      <c r="AC48" s="183"/>
      <c r="AD48" s="416"/>
      <c r="AE48" s="108"/>
    </row>
    <row r="49" spans="1:31" s="19" customFormat="1" ht="12.75">
      <c r="A49" s="159" t="s">
        <v>114</v>
      </c>
      <c r="B49" s="160" t="s">
        <v>115</v>
      </c>
      <c r="C49" s="156" t="s">
        <v>1451</v>
      </c>
      <c r="D49" s="160" t="s">
        <v>1215</v>
      </c>
      <c r="E49" s="156" t="s">
        <v>1384</v>
      </c>
      <c r="F49" s="160" t="s">
        <v>1450</v>
      </c>
      <c r="G49" s="176" t="s">
        <v>1386</v>
      </c>
      <c r="H49" s="480" t="s">
        <v>1449</v>
      </c>
      <c r="I49" s="378" t="s">
        <v>1439</v>
      </c>
      <c r="J49" s="474" t="s">
        <v>1446</v>
      </c>
      <c r="K49" s="411"/>
      <c r="L49" s="412" t="s">
        <v>48</v>
      </c>
      <c r="M49" s="106" t="s">
        <v>1385</v>
      </c>
      <c r="N49" s="162">
        <v>1</v>
      </c>
      <c r="O49" s="106">
        <v>60</v>
      </c>
      <c r="P49" s="106">
        <v>100</v>
      </c>
      <c r="Q49" s="106">
        <v>155</v>
      </c>
      <c r="R49" s="163">
        <f t="shared" si="2"/>
        <v>0.93</v>
      </c>
      <c r="S49" s="179"/>
      <c r="T49" s="413" t="s">
        <v>110</v>
      </c>
      <c r="U49" s="410"/>
      <c r="V49" s="410"/>
      <c r="W49" s="414"/>
      <c r="X49" s="414"/>
      <c r="Y49" s="164"/>
      <c r="Z49" s="107"/>
      <c r="AA49" s="433"/>
      <c r="AB49" s="425"/>
      <c r="AC49" s="183"/>
      <c r="AD49" s="416"/>
      <c r="AE49" s="108"/>
    </row>
    <row r="50" spans="1:31" s="19" customFormat="1" ht="12.75">
      <c r="A50" s="159" t="s">
        <v>114</v>
      </c>
      <c r="B50" s="160" t="s">
        <v>115</v>
      </c>
      <c r="C50" s="156" t="s">
        <v>1451</v>
      </c>
      <c r="D50" s="160" t="s">
        <v>1215</v>
      </c>
      <c r="E50" s="156" t="s">
        <v>1384</v>
      </c>
      <c r="F50" s="160" t="s">
        <v>1450</v>
      </c>
      <c r="G50" s="176" t="s">
        <v>1383</v>
      </c>
      <c r="H50" s="480" t="s">
        <v>1449</v>
      </c>
      <c r="I50" s="378" t="s">
        <v>1439</v>
      </c>
      <c r="J50" s="474" t="s">
        <v>1446</v>
      </c>
      <c r="K50" s="411"/>
      <c r="L50" s="412" t="s">
        <v>48</v>
      </c>
      <c r="M50" s="106" t="s">
        <v>1382</v>
      </c>
      <c r="N50" s="162">
        <v>1</v>
      </c>
      <c r="O50" s="106">
        <v>100</v>
      </c>
      <c r="P50" s="106">
        <v>60</v>
      </c>
      <c r="Q50" s="106">
        <v>50</v>
      </c>
      <c r="R50" s="163">
        <f t="shared" si="2"/>
        <v>0.3</v>
      </c>
      <c r="S50" s="179"/>
      <c r="T50" s="413" t="s">
        <v>110</v>
      </c>
      <c r="U50" s="410"/>
      <c r="V50" s="410"/>
      <c r="W50" s="414"/>
      <c r="X50" s="414"/>
      <c r="Y50" s="164"/>
      <c r="Z50" s="107"/>
      <c r="AA50" s="433"/>
      <c r="AB50" s="425"/>
      <c r="AC50" s="183"/>
      <c r="AD50" s="416"/>
      <c r="AE50" s="108"/>
    </row>
    <row r="51" spans="1:32" ht="13.5" thickBot="1">
      <c r="A51" s="53"/>
      <c r="B51" s="54"/>
      <c r="C51" s="155"/>
      <c r="D51" s="54"/>
      <c r="E51" s="155"/>
      <c r="F51" s="255"/>
      <c r="G51" s="263"/>
      <c r="H51" s="421"/>
      <c r="I51" s="419"/>
      <c r="J51" s="419"/>
      <c r="K51" s="418"/>
      <c r="L51" s="423" t="s">
        <v>32</v>
      </c>
      <c r="M51" s="255"/>
      <c r="N51" s="255">
        <v>1</v>
      </c>
      <c r="O51" s="255"/>
      <c r="P51" s="255"/>
      <c r="Q51" s="255"/>
      <c r="R51" s="269">
        <f t="shared" si="2"/>
        <v>0</v>
      </c>
      <c r="S51" s="180"/>
      <c r="T51" s="422" t="s">
        <v>110</v>
      </c>
      <c r="U51" s="419"/>
      <c r="V51" s="419"/>
      <c r="W51" s="419"/>
      <c r="X51" s="418"/>
      <c r="Y51" s="421"/>
      <c r="Z51" s="419"/>
      <c r="AA51" s="420"/>
      <c r="AB51" s="419"/>
      <c r="AC51" s="184"/>
      <c r="AD51" s="418"/>
      <c r="AE51" s="417"/>
      <c r="AF51" s="254"/>
    </row>
  </sheetData>
  <sheetProtection/>
  <protectedRanges>
    <protectedRange sqref="N4:Q8" name="Plage5"/>
    <protectedRange sqref="U29:U38 U40:U991 V29:AB991 T29:T991" name="Plage3"/>
    <protectedRange sqref="B1:B2" name="Plage1"/>
    <protectedRange sqref="R52:R991 O29:Q35 A51:N991 K29:N50 A29:G50 O41:Q991" name="Plage2"/>
    <protectedRange sqref="AD29:AE991" name="Plage4"/>
    <protectedRange sqref="R29:R51" name="Plage2_1_1_7_3"/>
    <protectedRange sqref="O36:Q36" name="Plage2_1"/>
    <protectedRange sqref="O37:Q37" name="Plage2_2"/>
    <protectedRange sqref="O38:Q40" name="Plage2_3"/>
    <protectedRange sqref="H29:J31 H32 H33:J50" name="Plage2_1_2"/>
  </protectedRanges>
  <mergeCells count="35">
    <mergeCell ref="A5:A6"/>
    <mergeCell ref="A7:A8"/>
    <mergeCell ref="A9:A10"/>
    <mergeCell ref="N10:O10"/>
    <mergeCell ref="A11:A12"/>
    <mergeCell ref="A13:A14"/>
    <mergeCell ref="A15:A16"/>
    <mergeCell ref="A25:G25"/>
    <mergeCell ref="H25:K25"/>
    <mergeCell ref="L25:R25"/>
    <mergeCell ref="T25:X25"/>
    <mergeCell ref="Y25:AB25"/>
    <mergeCell ref="AE25:AE27"/>
    <mergeCell ref="A26:A27"/>
    <mergeCell ref="B26:F26"/>
    <mergeCell ref="G26:G27"/>
    <mergeCell ref="H26:J26"/>
    <mergeCell ref="K26:K27"/>
    <mergeCell ref="L26:L27"/>
    <mergeCell ref="M26:M27"/>
    <mergeCell ref="N26:N27"/>
    <mergeCell ref="O26:Q26"/>
    <mergeCell ref="R26:R27"/>
    <mergeCell ref="S26:S27"/>
    <mergeCell ref="T26:T27"/>
    <mergeCell ref="U26:U27"/>
    <mergeCell ref="V26:V27"/>
    <mergeCell ref="W26:W27"/>
    <mergeCell ref="X26:X27"/>
    <mergeCell ref="Y26:Y27"/>
    <mergeCell ref="AD26:AD27"/>
    <mergeCell ref="Z26:Z27"/>
    <mergeCell ref="AA26:AA27"/>
    <mergeCell ref="AB26:AB27"/>
    <mergeCell ref="AC26:AC27"/>
  </mergeCells>
  <dataValidations count="6">
    <dataValidation type="list" allowBlank="1" showInputMessage="1" showErrorMessage="1" sqref="Q4">
      <formula1>"A-1,A-2,B-1,B-2,C-1,C-2,D-1,D-2,E-1,E-2,F-1,F-2"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W29:X50 T29:T51 Q5 AD29:AD50">
      <formula1>"O,N"</formula1>
    </dataValidation>
    <dataValidation type="list" allowBlank="1" showInputMessage="1" showErrorMessage="1" sqref="Y29:Y51">
      <formula1>"DOCBUR,DOCBIBLIO"</formula1>
    </dataValidation>
    <dataValidation type="list" allowBlank="1" showErrorMessage="1" prompt="&#10;" sqref="L29:L51">
      <formula1>"INFO,MOB,VER,ROC,DIV,LAB,FRAG"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57"/>
  <sheetViews>
    <sheetView zoomScalePageLayoutView="0" workbookViewId="0" topLeftCell="A24">
      <selection activeCell="V50" sqref="V50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6.851562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0.00390625" style="247" customWidth="1"/>
    <col min="12" max="12" width="8.421875" style="5" customWidth="1"/>
    <col min="13" max="13" width="32.00390625" style="5" customWidth="1"/>
    <col min="14" max="14" width="4.00390625" style="5" bestFit="1" customWidth="1"/>
    <col min="15" max="15" width="5.7109375" style="5" customWidth="1"/>
    <col min="16" max="16" width="6.7109375" style="5" customWidth="1"/>
    <col min="17" max="17" width="9.421875" style="5" bestFit="1" customWidth="1"/>
    <col min="18" max="18" width="10.7109375" style="5" customWidth="1"/>
    <col min="19" max="19" width="7.57421875" style="5" customWidth="1"/>
    <col min="20" max="20" width="8.140625" style="247" customWidth="1"/>
    <col min="21" max="22" width="9.8515625" style="247" customWidth="1"/>
    <col min="23" max="24" width="7.28125" style="247" customWidth="1"/>
    <col min="25" max="25" width="9.00390625" style="247" customWidth="1"/>
    <col min="26" max="26" width="24.140625" style="247" customWidth="1"/>
    <col min="27" max="27" width="8.00390625" style="247" bestFit="1" customWidth="1"/>
    <col min="28" max="28" width="8.7109375" style="247" bestFit="1" customWidth="1"/>
    <col min="29" max="30" width="5.7109375" style="247" bestFit="1" customWidth="1"/>
    <col min="31" max="31" width="29.140625" style="247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117</v>
      </c>
      <c r="B1" s="99"/>
      <c r="C1" s="102"/>
      <c r="D1" s="101"/>
      <c r="E1" s="101"/>
      <c r="F1" s="101"/>
      <c r="G1" s="101"/>
      <c r="H1" s="213"/>
      <c r="I1" s="213"/>
      <c r="J1" s="213"/>
      <c r="K1" s="213"/>
      <c r="L1" s="101"/>
      <c r="M1" s="101"/>
      <c r="N1" s="101"/>
      <c r="O1" s="101"/>
      <c r="P1" s="101"/>
      <c r="Q1" s="101"/>
      <c r="R1" s="102"/>
      <c r="S1" s="102"/>
      <c r="T1" s="213"/>
      <c r="U1" s="213"/>
      <c r="V1" s="213"/>
      <c r="W1" s="213"/>
      <c r="X1" s="103"/>
      <c r="Y1" s="103"/>
      <c r="Z1" s="103"/>
      <c r="AA1" s="103"/>
      <c r="AB1" s="103"/>
      <c r="AC1" s="103"/>
      <c r="AD1" s="103"/>
      <c r="AE1" s="213"/>
      <c r="AF1" s="2"/>
      <c r="AG1" s="2"/>
    </row>
    <row r="2" spans="1:33" ht="15.75">
      <c r="A2" s="16" t="s">
        <v>118</v>
      </c>
      <c r="B2" s="248"/>
      <c r="C2" s="17"/>
      <c r="D2" s="18"/>
      <c r="E2" s="18"/>
      <c r="F2" s="18"/>
      <c r="G2" s="18"/>
      <c r="H2" s="16"/>
      <c r="I2" s="214"/>
      <c r="J2" s="215"/>
      <c r="K2" s="17"/>
      <c r="L2" s="18"/>
      <c r="M2" s="18"/>
      <c r="N2" s="18"/>
      <c r="O2" s="18"/>
      <c r="P2" s="18"/>
      <c r="Q2" s="18"/>
      <c r="R2" s="17"/>
      <c r="S2" s="17"/>
      <c r="T2" s="214"/>
      <c r="U2" s="214"/>
      <c r="V2" s="214"/>
      <c r="W2" s="214"/>
      <c r="X2" s="198"/>
      <c r="Y2" s="198"/>
      <c r="Z2" s="198"/>
      <c r="AA2" s="198"/>
      <c r="AB2" s="198"/>
      <c r="AC2" s="198"/>
      <c r="AD2" s="198"/>
      <c r="AE2" s="214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216"/>
      <c r="J3" s="217"/>
      <c r="L3" s="113"/>
      <c r="M3" s="113"/>
      <c r="N3" s="113"/>
      <c r="O3" s="113"/>
      <c r="P3" s="113"/>
      <c r="Q3" s="113"/>
      <c r="T3" s="216"/>
      <c r="U3" s="216"/>
      <c r="V3" s="216"/>
      <c r="W3" s="216"/>
      <c r="X3" s="14"/>
      <c r="Y3" s="14"/>
      <c r="Z3" s="14"/>
      <c r="AA3" s="14"/>
      <c r="AB3" s="14"/>
      <c r="AC3" s="14"/>
      <c r="AD3" s="14"/>
      <c r="AE3" s="216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216"/>
      <c r="AA4" s="216"/>
      <c r="AB4" s="216"/>
      <c r="AC4" s="216"/>
      <c r="AD4" s="216"/>
      <c r="AE4" s="216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216"/>
      <c r="I5" s="216"/>
      <c r="J5" s="217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216"/>
      <c r="AA5" s="216"/>
      <c r="AB5" s="216"/>
      <c r="AC5" s="216"/>
      <c r="AD5" s="216"/>
      <c r="AE5" s="216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216"/>
      <c r="I6" s="216"/>
      <c r="J6" s="217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216"/>
      <c r="AA6" s="216"/>
      <c r="AB6" s="216"/>
      <c r="AC6" s="216"/>
      <c r="AD6" s="216"/>
      <c r="AE6" s="216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216"/>
      <c r="I7" s="216"/>
      <c r="J7" s="217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216"/>
      <c r="AA7" s="216"/>
      <c r="AB7" s="216"/>
      <c r="AC7" s="216"/>
      <c r="AD7" s="216"/>
      <c r="AE7" s="216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216"/>
      <c r="I8" s="216"/>
      <c r="J8" s="217"/>
      <c r="K8" s="2"/>
      <c r="L8" s="148" t="s">
        <v>102</v>
      </c>
      <c r="M8" s="149"/>
      <c r="N8" s="149"/>
      <c r="O8" s="150"/>
      <c r="P8" s="151"/>
      <c r="Q8" s="197">
        <f>SUM($R$29:$R$969)+SUM($AB$29:$AB$969)</f>
        <v>26.6895</v>
      </c>
      <c r="R8"/>
      <c r="S8" s="192"/>
      <c r="T8" s="113"/>
      <c r="U8" s="114"/>
      <c r="V8" s="114"/>
      <c r="W8" s="115"/>
      <c r="X8" s="117"/>
      <c r="Y8" s="14"/>
      <c r="Z8" s="216"/>
      <c r="AA8" s="216"/>
      <c r="AB8" s="216"/>
      <c r="AC8" s="216"/>
      <c r="AD8" s="216"/>
      <c r="AE8" s="216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216"/>
      <c r="I9" s="216"/>
      <c r="J9" s="217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216"/>
      <c r="AA9" s="216"/>
      <c r="AB9" s="216"/>
      <c r="AC9" s="216"/>
      <c r="AD9" s="216"/>
      <c r="AE9" s="216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216"/>
      <c r="I10" s="216"/>
      <c r="J10" s="217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216"/>
      <c r="AA10" s="216"/>
      <c r="AB10" s="216"/>
      <c r="AC10" s="216"/>
      <c r="AD10" s="216"/>
      <c r="AE10" s="216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216"/>
      <c r="I11" s="216"/>
      <c r="J11" s="217"/>
      <c r="K11" s="2"/>
      <c r="L11" s="189" t="s">
        <v>82</v>
      </c>
      <c r="M11" s="190"/>
      <c r="N11" s="186"/>
      <c r="O11" s="191">
        <f>SUMIF($L$29:$L$969,"INFO",$R$29:$R$969)</f>
        <v>0</v>
      </c>
      <c r="P11" s="181">
        <f>SUMIF($L$29:$L$969,"INFO",$S$29:$S$969)</f>
        <v>0</v>
      </c>
      <c r="Q11" s="182">
        <f aca="true" t="shared" si="0" ref="Q11:Q19">O11-P11</f>
        <v>0</v>
      </c>
      <c r="R11" s="192"/>
      <c r="S11" s="192"/>
      <c r="T11" s="113"/>
      <c r="U11" s="114"/>
      <c r="V11" s="114"/>
      <c r="W11" s="115"/>
      <c r="X11" s="117"/>
      <c r="Y11" s="14"/>
      <c r="Z11" s="216"/>
      <c r="AA11" s="216"/>
      <c r="AB11" s="216"/>
      <c r="AC11" s="216"/>
      <c r="AD11" s="216"/>
      <c r="AE11" s="216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216"/>
      <c r="I12" s="216"/>
      <c r="J12" s="217"/>
      <c r="K12" s="2"/>
      <c r="L12" s="189" t="s">
        <v>83</v>
      </c>
      <c r="M12" s="190"/>
      <c r="N12" s="186"/>
      <c r="O12" s="181">
        <f>SUMIF($L$29:$L$969,"MOB",$R$29:$R$969)</f>
        <v>8.70925</v>
      </c>
      <c r="P12" s="181">
        <f>SUMIF($L$29:$L$969,"MOB",$S$29:$S$969)</f>
        <v>0</v>
      </c>
      <c r="Q12" s="182">
        <f t="shared" si="0"/>
        <v>8.70925</v>
      </c>
      <c r="R12" s="192"/>
      <c r="S12" s="192"/>
      <c r="T12" s="113"/>
      <c r="U12" s="114"/>
      <c r="V12" s="114"/>
      <c r="W12" s="115"/>
      <c r="X12" s="117"/>
      <c r="Y12" s="14"/>
      <c r="Z12" s="216"/>
      <c r="AA12" s="216"/>
      <c r="AB12" s="216"/>
      <c r="AC12" s="216"/>
      <c r="AD12" s="216"/>
      <c r="AE12" s="216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216"/>
      <c r="I13" s="216"/>
      <c r="J13" s="217"/>
      <c r="K13" s="2"/>
      <c r="L13" s="189" t="s">
        <v>84</v>
      </c>
      <c r="M13" s="190"/>
      <c r="N13" s="186"/>
      <c r="O13" s="181">
        <f>SUMIF($L$29:$L$969,"DIV",$R$29:$R$969)</f>
        <v>4.335</v>
      </c>
      <c r="P13" s="181">
        <f>SUMIF($L$29:$L$969,"DIV",$S$29:$S$969)</f>
        <v>0</v>
      </c>
      <c r="Q13" s="182">
        <f t="shared" si="0"/>
        <v>4.335</v>
      </c>
      <c r="R13" s="192"/>
      <c r="S13" s="192"/>
      <c r="T13" s="113"/>
      <c r="U13" s="114"/>
      <c r="V13" s="114"/>
      <c r="W13" s="115"/>
      <c r="X13" s="117"/>
      <c r="Y13" s="14"/>
      <c r="Z13" s="216"/>
      <c r="AA13" s="216"/>
      <c r="AB13" s="216"/>
      <c r="AC13" s="216"/>
      <c r="AD13" s="216"/>
      <c r="AE13" s="216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218"/>
      <c r="I14" s="219"/>
      <c r="J14" s="219"/>
      <c r="K14" s="219"/>
      <c r="L14" s="189" t="s">
        <v>85</v>
      </c>
      <c r="M14" s="190"/>
      <c r="N14" s="186"/>
      <c r="O14" s="181">
        <f>SUMIF($L$29:$L$969,"LAB",$R$32:$R$969)</f>
        <v>2.60125</v>
      </c>
      <c r="P14" s="181">
        <f>SUMIF($L$29:$L$969,"LAB",$S$29:$S$969)</f>
        <v>0</v>
      </c>
      <c r="Q14" s="182">
        <f t="shared" si="0"/>
        <v>2.60125</v>
      </c>
      <c r="R14" s="193"/>
      <c r="S14" s="193"/>
      <c r="T14" s="218"/>
      <c r="U14" s="218"/>
      <c r="V14" s="218"/>
      <c r="W14" s="218"/>
      <c r="X14" s="219"/>
      <c r="Y14" s="219"/>
      <c r="Z14" s="219"/>
      <c r="AA14" s="219"/>
      <c r="AB14" s="219"/>
      <c r="AC14" s="219"/>
      <c r="AD14" s="219"/>
      <c r="AE14" s="218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216"/>
      <c r="I15" s="216"/>
      <c r="J15" s="217"/>
      <c r="K15" s="2"/>
      <c r="L15" s="189" t="s">
        <v>86</v>
      </c>
      <c r="M15" s="190"/>
      <c r="N15" s="186"/>
      <c r="O15" s="181">
        <f>SUMIF($L$29:$L$969,"FRAG",$R$29:$R$969)</f>
        <v>0</v>
      </c>
      <c r="P15" s="181">
        <f>SUMIF($L$29:$L$969,"FRAG",$S$29:$S$969)</f>
        <v>0</v>
      </c>
      <c r="Q15" s="182">
        <f t="shared" si="0"/>
        <v>0</v>
      </c>
      <c r="R15" s="192"/>
      <c r="S15" s="192"/>
      <c r="T15" s="113"/>
      <c r="U15" s="114"/>
      <c r="V15" s="114"/>
      <c r="W15" s="115"/>
      <c r="X15" s="117"/>
      <c r="Y15" s="14"/>
      <c r="Z15" s="216"/>
      <c r="AA15" s="216"/>
      <c r="AB15" s="216"/>
      <c r="AC15" s="216"/>
      <c r="AD15" s="216"/>
      <c r="AE15" s="216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216"/>
      <c r="I16" s="216"/>
      <c r="J16" s="217"/>
      <c r="K16" s="2"/>
      <c r="L16" s="189" t="s">
        <v>87</v>
      </c>
      <c r="M16" s="190"/>
      <c r="N16" s="186"/>
      <c r="O16" s="181">
        <f>SUMIF($L$29:$L$969,"VER",$R$29:$R$969)</f>
        <v>0</v>
      </c>
      <c r="P16" s="181">
        <f>SUMIF($L$29:$L$969,"VER",$S$29:$S$969)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216"/>
      <c r="AA16" s="216"/>
      <c r="AB16" s="216"/>
      <c r="AC16" s="216"/>
      <c r="AD16" s="216"/>
      <c r="AE16" s="216"/>
    </row>
    <row r="17" spans="1:31" ht="16.5" thickBot="1">
      <c r="A17" s="112"/>
      <c r="B17" s="112"/>
      <c r="C17" s="2"/>
      <c r="D17" s="113"/>
      <c r="E17" s="113"/>
      <c r="F17" s="113"/>
      <c r="G17" s="113"/>
      <c r="H17" s="216"/>
      <c r="I17" s="216"/>
      <c r="J17" s="217"/>
      <c r="K17" s="2"/>
      <c r="L17" s="189" t="s">
        <v>88</v>
      </c>
      <c r="M17" s="190"/>
      <c r="N17" s="186"/>
      <c r="O17" s="181">
        <f>SUMIF($L$29:$L$969,"ROC",$R$29:$R$969)</f>
        <v>0</v>
      </c>
      <c r="P17" s="181">
        <f>SUMIF($L$29:$L$969,"ROC",$S$29:$S$969)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216"/>
      <c r="AA17" s="216"/>
      <c r="AB17" s="216"/>
      <c r="AC17" s="216"/>
      <c r="AD17" s="216"/>
      <c r="AE17" s="216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218"/>
      <c r="I18" s="219"/>
      <c r="J18" s="219"/>
      <c r="K18" s="219"/>
      <c r="L18" s="189" t="s">
        <v>95</v>
      </c>
      <c r="M18" s="190"/>
      <c r="N18" s="186"/>
      <c r="O18" s="181">
        <f>SUMIF($Y$29:$Y$969,"DOCBUR",$AB$29:$AB$969)</f>
        <v>0</v>
      </c>
      <c r="P18" s="181">
        <f>SUMIF($Y$29:$Y$969,"DOCBUR",$AC$29:$AC$969)</f>
        <v>0</v>
      </c>
      <c r="Q18" s="182">
        <f t="shared" si="0"/>
        <v>0</v>
      </c>
      <c r="R18" s="193"/>
      <c r="S18" s="193"/>
      <c r="T18" s="218"/>
      <c r="U18" s="218"/>
      <c r="V18" s="218"/>
      <c r="W18" s="218"/>
      <c r="X18" s="219"/>
      <c r="Y18" s="219"/>
      <c r="Z18" s="219"/>
      <c r="AA18" s="219"/>
      <c r="AB18" s="219"/>
      <c r="AC18" s="219"/>
      <c r="AD18" s="219"/>
      <c r="AE18" s="218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216"/>
      <c r="I19" s="216"/>
      <c r="J19" s="217"/>
      <c r="K19" s="2"/>
      <c r="L19" s="189" t="s">
        <v>96</v>
      </c>
      <c r="M19" s="190"/>
      <c r="N19" s="186"/>
      <c r="O19" s="181">
        <f>SUMIF($Y$29:$Y$969,"DOCBIBLIO",$AB$29:$AB$969)</f>
        <v>0</v>
      </c>
      <c r="P19" s="181">
        <f>SUMIF($Y$29:$Y$969,"DOCBIBLIO",$AC$29:$AC$969)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216"/>
      <c r="AA19" s="216"/>
      <c r="AB19" s="216"/>
      <c r="AC19" s="216"/>
      <c r="AD19" s="216"/>
      <c r="AE19" s="216"/>
    </row>
    <row r="20" spans="1:31" ht="15.75">
      <c r="A20" s="112"/>
      <c r="B20" s="112"/>
      <c r="C20" s="2"/>
      <c r="D20" s="113"/>
      <c r="E20" s="113"/>
      <c r="F20" s="113"/>
      <c r="G20" s="113"/>
      <c r="H20" s="216"/>
      <c r="I20" s="216"/>
      <c r="J20" s="217"/>
      <c r="K20" s="2"/>
      <c r="L20" s="112"/>
      <c r="M20" s="113"/>
      <c r="N20" s="113"/>
      <c r="O20" s="114"/>
      <c r="P20" s="115"/>
      <c r="Q20" s="117"/>
      <c r="R20" s="192"/>
      <c r="S20" s="192"/>
      <c r="T20" s="113"/>
      <c r="U20" s="114"/>
      <c r="V20" s="114"/>
      <c r="W20" s="115"/>
      <c r="X20" s="117"/>
      <c r="Y20" s="14"/>
      <c r="Z20" s="216"/>
      <c r="AA20" s="216"/>
      <c r="AB20" s="216"/>
      <c r="AC20" s="216"/>
      <c r="AD20" s="216"/>
      <c r="AE20" s="216"/>
    </row>
    <row r="21" spans="1:31" ht="15.75">
      <c r="A21" s="112"/>
      <c r="B21" s="112"/>
      <c r="C21" s="2"/>
      <c r="D21" s="113"/>
      <c r="E21" s="113"/>
      <c r="F21" s="113"/>
      <c r="G21" s="113"/>
      <c r="H21" s="216"/>
      <c r="I21" s="216"/>
      <c r="J21" s="217"/>
      <c r="K21" s="2"/>
      <c r="L21" s="112"/>
      <c r="M21" s="113"/>
      <c r="N21" s="113"/>
      <c r="O21" s="114"/>
      <c r="P21" s="115"/>
      <c r="Q21" s="117"/>
      <c r="R21" s="192"/>
      <c r="S21" s="192"/>
      <c r="T21" s="113"/>
      <c r="U21" s="114"/>
      <c r="V21" s="114"/>
      <c r="W21" s="115"/>
      <c r="X21" s="117"/>
      <c r="Y21" s="14"/>
      <c r="Z21" s="216"/>
      <c r="AA21" s="216"/>
      <c r="AB21" s="216"/>
      <c r="AC21" s="216"/>
      <c r="AD21" s="216"/>
      <c r="AE21" s="216"/>
    </row>
    <row r="22" spans="1:31" ht="15.75">
      <c r="A22" s="112"/>
      <c r="B22" s="112"/>
      <c r="C22" s="2"/>
      <c r="D22" s="113"/>
      <c r="E22" s="113"/>
      <c r="F22" s="113"/>
      <c r="G22" s="113"/>
      <c r="H22" s="216"/>
      <c r="I22" s="216"/>
      <c r="J22" s="217"/>
      <c r="K22" s="2"/>
      <c r="L22" s="112"/>
      <c r="M22" s="113"/>
      <c r="N22" s="113"/>
      <c r="O22" s="114"/>
      <c r="P22" s="115"/>
      <c r="Q22" s="117"/>
      <c r="R22" s="192"/>
      <c r="S22" s="192"/>
      <c r="T22" s="113"/>
      <c r="U22" s="114"/>
      <c r="V22" s="114"/>
      <c r="W22" s="115"/>
      <c r="X22" s="117"/>
      <c r="Y22" s="14"/>
      <c r="Z22" s="216"/>
      <c r="AA22" s="216"/>
      <c r="AB22" s="216"/>
      <c r="AC22" s="216"/>
      <c r="AD22" s="216"/>
      <c r="AE22" s="216"/>
    </row>
    <row r="23" spans="1:31" ht="15.75">
      <c r="A23" s="112"/>
      <c r="B23" s="112"/>
      <c r="C23" s="2"/>
      <c r="D23" s="113"/>
      <c r="E23" s="113"/>
      <c r="F23" s="113"/>
      <c r="G23" s="113"/>
      <c r="H23" s="216"/>
      <c r="I23" s="216"/>
      <c r="J23" s="217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216"/>
      <c r="AA23" s="216"/>
      <c r="AB23" s="216"/>
      <c r="AC23" s="216"/>
      <c r="AD23" s="216"/>
      <c r="AE23" s="216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218"/>
      <c r="I24" s="219"/>
      <c r="J24" s="219"/>
      <c r="K24" s="219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X24" s="219"/>
      <c r="Y24" s="219"/>
      <c r="Z24" s="219"/>
      <c r="AA24" s="219"/>
      <c r="AB24" s="219"/>
      <c r="AC24" s="219"/>
      <c r="AD24" s="219"/>
      <c r="AE24" s="218"/>
      <c r="AF24" s="23"/>
      <c r="AG24" s="23"/>
      <c r="AH24" s="8"/>
    </row>
    <row r="25" spans="1:31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7"/>
      <c r="V25" s="767"/>
      <c r="W25" s="767"/>
      <c r="X25" s="767"/>
      <c r="Y25" s="764" t="s">
        <v>35</v>
      </c>
      <c r="Z25" s="765"/>
      <c r="AA25" s="765"/>
      <c r="AB25" s="765"/>
      <c r="AC25" s="153"/>
      <c r="AD25" s="138"/>
      <c r="AE25" s="754" t="s">
        <v>0</v>
      </c>
    </row>
    <row r="26" spans="1:31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97</v>
      </c>
      <c r="S26" s="740" t="s">
        <v>91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104</v>
      </c>
      <c r="AB26" s="758" t="s">
        <v>105</v>
      </c>
      <c r="AC26" s="762" t="s">
        <v>91</v>
      </c>
      <c r="AD26" s="757" t="s">
        <v>55</v>
      </c>
      <c r="AE26" s="755"/>
    </row>
    <row r="27" spans="1:31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104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68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41"/>
      <c r="S27" s="741"/>
      <c r="T27" s="742"/>
      <c r="U27" s="762"/>
      <c r="V27" s="762"/>
      <c r="W27" s="762"/>
      <c r="X27" s="762"/>
      <c r="Y27" s="761"/>
      <c r="Z27" s="759"/>
      <c r="AA27" s="759"/>
      <c r="AB27" s="759"/>
      <c r="AC27" s="763"/>
      <c r="AD27" s="757"/>
      <c r="AE27" s="756"/>
    </row>
    <row r="28" spans="1:31" ht="12.75">
      <c r="A28" s="167"/>
      <c r="B28" s="222"/>
      <c r="C28" s="168"/>
      <c r="D28" s="168"/>
      <c r="E28" s="168"/>
      <c r="F28" s="168"/>
      <c r="G28" s="169"/>
      <c r="H28" s="223"/>
      <c r="I28" s="224"/>
      <c r="J28" s="224"/>
      <c r="K28" s="225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156" t="s">
        <v>1451</v>
      </c>
      <c r="D29" s="160" t="s">
        <v>1215</v>
      </c>
      <c r="E29" s="156" t="s">
        <v>585</v>
      </c>
      <c r="F29" s="160" t="s">
        <v>1450</v>
      </c>
      <c r="G29" s="176" t="s">
        <v>567</v>
      </c>
      <c r="H29" s="412">
        <v>1222</v>
      </c>
      <c r="I29" s="162" t="s">
        <v>1215</v>
      </c>
      <c r="J29" s="161" t="s">
        <v>1452</v>
      </c>
      <c r="K29" s="228"/>
      <c r="L29" s="226" t="s">
        <v>32</v>
      </c>
      <c r="M29" s="162" t="s">
        <v>113</v>
      </c>
      <c r="N29" s="162">
        <v>1</v>
      </c>
      <c r="O29" s="162">
        <v>100</v>
      </c>
      <c r="P29" s="162">
        <v>45</v>
      </c>
      <c r="Q29" s="162">
        <v>200</v>
      </c>
      <c r="R29" s="163">
        <f>(O29*P29*Q29)/1000000</f>
        <v>0.9</v>
      </c>
      <c r="S29" s="179"/>
      <c r="T29" s="229" t="s">
        <v>110</v>
      </c>
      <c r="U29" s="227"/>
      <c r="V29" s="227"/>
      <c r="W29" s="230"/>
      <c r="X29" s="230"/>
      <c r="Y29" s="164"/>
      <c r="Z29" s="165"/>
      <c r="AA29" s="231"/>
      <c r="AB29" s="232"/>
      <c r="AC29" s="183"/>
      <c r="AD29" s="233"/>
      <c r="AE29" s="166"/>
    </row>
    <row r="30" spans="1:31" s="19" customFormat="1" ht="12.75">
      <c r="A30" s="159" t="s">
        <v>114</v>
      </c>
      <c r="B30" s="160" t="s">
        <v>115</v>
      </c>
      <c r="C30" s="156" t="s">
        <v>1451</v>
      </c>
      <c r="D30" s="160" t="s">
        <v>1215</v>
      </c>
      <c r="E30" s="156" t="s">
        <v>585</v>
      </c>
      <c r="F30" s="160" t="s">
        <v>1450</v>
      </c>
      <c r="G30" s="176" t="s">
        <v>568</v>
      </c>
      <c r="H30" s="412">
        <v>1222</v>
      </c>
      <c r="I30" s="162" t="s">
        <v>1215</v>
      </c>
      <c r="J30" s="161" t="s">
        <v>1452</v>
      </c>
      <c r="K30" s="228"/>
      <c r="L30" s="226" t="s">
        <v>32</v>
      </c>
      <c r="M30" s="162" t="s">
        <v>113</v>
      </c>
      <c r="N30" s="162">
        <v>1</v>
      </c>
      <c r="O30" s="162">
        <v>120</v>
      </c>
      <c r="P30" s="162">
        <v>45</v>
      </c>
      <c r="Q30" s="162">
        <v>180</v>
      </c>
      <c r="R30" s="163">
        <f aca="true" t="shared" si="1" ref="R30:R55">(O30*P30*Q30)/1000000</f>
        <v>0.972</v>
      </c>
      <c r="S30" s="179"/>
      <c r="T30" s="229" t="s">
        <v>110</v>
      </c>
      <c r="U30" s="227"/>
      <c r="V30" s="227"/>
      <c r="W30" s="230"/>
      <c r="X30" s="230"/>
      <c r="Y30" s="164"/>
      <c r="Z30" s="165"/>
      <c r="AA30" s="231"/>
      <c r="AB30" s="232"/>
      <c r="AC30" s="183"/>
      <c r="AD30" s="233"/>
      <c r="AE30" s="166"/>
    </row>
    <row r="31" spans="1:31" s="19" customFormat="1" ht="12.75">
      <c r="A31" s="159" t="s">
        <v>114</v>
      </c>
      <c r="B31" s="160" t="s">
        <v>115</v>
      </c>
      <c r="C31" s="156" t="s">
        <v>1451</v>
      </c>
      <c r="D31" s="160" t="s">
        <v>1215</v>
      </c>
      <c r="E31" s="156" t="s">
        <v>585</v>
      </c>
      <c r="F31" s="160" t="s">
        <v>1450</v>
      </c>
      <c r="G31" s="176" t="s">
        <v>569</v>
      </c>
      <c r="H31" s="412">
        <v>1222</v>
      </c>
      <c r="I31" s="162" t="s">
        <v>1215</v>
      </c>
      <c r="J31" s="157" t="s">
        <v>119</v>
      </c>
      <c r="K31" s="236"/>
      <c r="L31" s="226" t="s">
        <v>32</v>
      </c>
      <c r="M31" s="162" t="s">
        <v>113</v>
      </c>
      <c r="N31" s="162">
        <v>1</v>
      </c>
      <c r="O31" s="162">
        <v>95</v>
      </c>
      <c r="P31" s="162">
        <v>40</v>
      </c>
      <c r="Q31" s="162">
        <v>180</v>
      </c>
      <c r="R31" s="163">
        <f t="shared" si="1"/>
        <v>0.684</v>
      </c>
      <c r="S31" s="179"/>
      <c r="T31" s="229" t="s">
        <v>110</v>
      </c>
      <c r="U31" s="235"/>
      <c r="V31" s="235"/>
      <c r="W31" s="237"/>
      <c r="X31" s="237"/>
      <c r="Y31" s="164"/>
      <c r="Z31" s="50"/>
      <c r="AA31" s="238"/>
      <c r="AB31" s="239"/>
      <c r="AC31" s="183"/>
      <c r="AD31" s="240"/>
      <c r="AE31" s="51"/>
    </row>
    <row r="32" spans="1:31" s="19" customFormat="1" ht="12.75">
      <c r="A32" s="159" t="s">
        <v>114</v>
      </c>
      <c r="B32" s="160" t="s">
        <v>115</v>
      </c>
      <c r="C32" s="156" t="s">
        <v>1451</v>
      </c>
      <c r="D32" s="160" t="s">
        <v>1215</v>
      </c>
      <c r="E32" s="156" t="s">
        <v>585</v>
      </c>
      <c r="F32" s="160" t="s">
        <v>1450</v>
      </c>
      <c r="G32" s="176" t="s">
        <v>570</v>
      </c>
      <c r="H32" s="412">
        <v>1222</v>
      </c>
      <c r="I32" s="162" t="s">
        <v>1215</v>
      </c>
      <c r="J32" s="161" t="s">
        <v>1452</v>
      </c>
      <c r="K32" s="228"/>
      <c r="L32" s="226" t="s">
        <v>32</v>
      </c>
      <c r="M32" s="162" t="s">
        <v>113</v>
      </c>
      <c r="N32" s="162">
        <v>1</v>
      </c>
      <c r="O32" s="162">
        <v>95</v>
      </c>
      <c r="P32" s="162">
        <v>40</v>
      </c>
      <c r="Q32" s="162">
        <v>180</v>
      </c>
      <c r="R32" s="163">
        <f t="shared" si="1"/>
        <v>0.684</v>
      </c>
      <c r="S32" s="179"/>
      <c r="T32" s="229" t="s">
        <v>110</v>
      </c>
      <c r="U32" s="227"/>
      <c r="V32" s="227"/>
      <c r="W32" s="230"/>
      <c r="X32" s="230"/>
      <c r="Y32" s="164"/>
      <c r="Z32" s="165"/>
      <c r="AA32" s="231"/>
      <c r="AB32" s="232"/>
      <c r="AC32" s="183"/>
      <c r="AD32" s="233"/>
      <c r="AE32" s="166"/>
    </row>
    <row r="33" spans="1:31" s="19" customFormat="1" ht="12.75">
      <c r="A33" s="159" t="s">
        <v>114</v>
      </c>
      <c r="B33" s="160" t="s">
        <v>115</v>
      </c>
      <c r="C33" s="156" t="s">
        <v>1451</v>
      </c>
      <c r="D33" s="160" t="s">
        <v>1215</v>
      </c>
      <c r="E33" s="156" t="s">
        <v>585</v>
      </c>
      <c r="F33" s="160" t="s">
        <v>1450</v>
      </c>
      <c r="G33" s="176" t="s">
        <v>571</v>
      </c>
      <c r="H33" s="412">
        <v>1222</v>
      </c>
      <c r="I33" s="162" t="s">
        <v>1215</v>
      </c>
      <c r="J33" s="161" t="s">
        <v>1452</v>
      </c>
      <c r="K33" s="228"/>
      <c r="L33" s="226" t="s">
        <v>32</v>
      </c>
      <c r="M33" s="162" t="s">
        <v>112</v>
      </c>
      <c r="N33" s="162">
        <v>1</v>
      </c>
      <c r="O33" s="162">
        <v>145</v>
      </c>
      <c r="P33" s="162">
        <v>55</v>
      </c>
      <c r="Q33" s="162">
        <v>95</v>
      </c>
      <c r="R33" s="163">
        <f t="shared" si="1"/>
        <v>0.757625</v>
      </c>
      <c r="S33" s="179"/>
      <c r="T33" s="229" t="s">
        <v>110</v>
      </c>
      <c r="U33" s="227"/>
      <c r="V33" s="227"/>
      <c r="W33" s="230"/>
      <c r="X33" s="230"/>
      <c r="Y33" s="164"/>
      <c r="Z33" s="165"/>
      <c r="AA33" s="231"/>
      <c r="AB33" s="232"/>
      <c r="AC33" s="183"/>
      <c r="AD33" s="233"/>
      <c r="AE33" s="166"/>
    </row>
    <row r="34" spans="1:31" s="19" customFormat="1" ht="12.75">
      <c r="A34" s="159" t="s">
        <v>114</v>
      </c>
      <c r="B34" s="160" t="s">
        <v>115</v>
      </c>
      <c r="C34" s="156" t="s">
        <v>1451</v>
      </c>
      <c r="D34" s="160" t="s">
        <v>1215</v>
      </c>
      <c r="E34" s="156" t="s">
        <v>585</v>
      </c>
      <c r="F34" s="160" t="s">
        <v>1450</v>
      </c>
      <c r="G34" s="176" t="s">
        <v>572</v>
      </c>
      <c r="H34" s="412">
        <v>1222</v>
      </c>
      <c r="I34" s="162" t="s">
        <v>1215</v>
      </c>
      <c r="J34" s="157" t="s">
        <v>1440</v>
      </c>
      <c r="K34" s="236"/>
      <c r="L34" s="226" t="s">
        <v>32</v>
      </c>
      <c r="M34" s="162" t="s">
        <v>112</v>
      </c>
      <c r="N34" s="162">
        <v>1</v>
      </c>
      <c r="O34" s="162">
        <v>145</v>
      </c>
      <c r="P34" s="162">
        <v>55</v>
      </c>
      <c r="Q34" s="162">
        <v>95</v>
      </c>
      <c r="R34" s="163">
        <f t="shared" si="1"/>
        <v>0.757625</v>
      </c>
      <c r="S34" s="179"/>
      <c r="T34" s="229" t="s">
        <v>110</v>
      </c>
      <c r="U34" s="235"/>
      <c r="V34" s="235"/>
      <c r="W34" s="237"/>
      <c r="X34" s="237"/>
      <c r="Y34" s="164"/>
      <c r="Z34" s="50"/>
      <c r="AA34" s="231"/>
      <c r="AB34" s="239"/>
      <c r="AC34" s="183"/>
      <c r="AD34" s="240"/>
      <c r="AE34" s="51"/>
    </row>
    <row r="35" spans="1:31" s="19" customFormat="1" ht="12.75">
      <c r="A35" s="159" t="s">
        <v>114</v>
      </c>
      <c r="B35" s="160" t="s">
        <v>115</v>
      </c>
      <c r="C35" s="156" t="s">
        <v>1451</v>
      </c>
      <c r="D35" s="160" t="s">
        <v>1215</v>
      </c>
      <c r="E35" s="156" t="s">
        <v>585</v>
      </c>
      <c r="F35" s="160" t="s">
        <v>1450</v>
      </c>
      <c r="G35" s="176" t="s">
        <v>573</v>
      </c>
      <c r="H35" s="412">
        <v>1222</v>
      </c>
      <c r="I35" s="162" t="s">
        <v>1215</v>
      </c>
      <c r="J35" s="157" t="s">
        <v>1452</v>
      </c>
      <c r="K35" s="236"/>
      <c r="L35" s="226" t="s">
        <v>32</v>
      </c>
      <c r="M35" s="162" t="s">
        <v>112</v>
      </c>
      <c r="N35" s="162">
        <v>1</v>
      </c>
      <c r="O35" s="49">
        <v>60</v>
      </c>
      <c r="P35" s="49">
        <v>40</v>
      </c>
      <c r="Q35" s="49">
        <v>90</v>
      </c>
      <c r="R35" s="163">
        <f t="shared" si="1"/>
        <v>0.216</v>
      </c>
      <c r="S35" s="179"/>
      <c r="T35" s="229" t="s">
        <v>110</v>
      </c>
      <c r="U35" s="235"/>
      <c r="V35" s="235"/>
      <c r="W35" s="237"/>
      <c r="X35" s="237"/>
      <c r="Y35" s="164"/>
      <c r="Z35" s="50"/>
      <c r="AA35" s="231"/>
      <c r="AB35" s="239"/>
      <c r="AC35" s="183"/>
      <c r="AD35" s="240"/>
      <c r="AE35" s="51"/>
    </row>
    <row r="36" spans="1:31" s="19" customFormat="1" ht="12.75">
      <c r="A36" s="159" t="s">
        <v>114</v>
      </c>
      <c r="B36" s="160" t="s">
        <v>115</v>
      </c>
      <c r="C36" s="156" t="s">
        <v>1451</v>
      </c>
      <c r="D36" s="160" t="s">
        <v>1215</v>
      </c>
      <c r="E36" s="156" t="s">
        <v>585</v>
      </c>
      <c r="F36" s="160" t="s">
        <v>1450</v>
      </c>
      <c r="G36" s="176" t="s">
        <v>574</v>
      </c>
      <c r="H36" s="412">
        <v>1222</v>
      </c>
      <c r="I36" s="162" t="s">
        <v>1215</v>
      </c>
      <c r="J36" s="158" t="s">
        <v>1452</v>
      </c>
      <c r="K36" s="243"/>
      <c r="L36" s="226" t="s">
        <v>32</v>
      </c>
      <c r="M36" s="162" t="s">
        <v>112</v>
      </c>
      <c r="N36" s="162">
        <v>1</v>
      </c>
      <c r="O36" s="49">
        <v>60</v>
      </c>
      <c r="P36" s="49">
        <v>40</v>
      </c>
      <c r="Q36" s="49">
        <v>90</v>
      </c>
      <c r="R36" s="163">
        <f t="shared" si="1"/>
        <v>0.216</v>
      </c>
      <c r="S36" s="179"/>
      <c r="T36" s="229" t="s">
        <v>110</v>
      </c>
      <c r="U36" s="242"/>
      <c r="V36" s="242"/>
      <c r="W36" s="244"/>
      <c r="X36" s="244"/>
      <c r="Y36" s="164"/>
      <c r="Z36" s="107"/>
      <c r="AA36" s="231"/>
      <c r="AB36" s="239"/>
      <c r="AC36" s="183"/>
      <c r="AD36" s="246"/>
      <c r="AE36" s="108"/>
    </row>
    <row r="37" spans="1:31" s="19" customFormat="1" ht="12.75">
      <c r="A37" s="159" t="s">
        <v>114</v>
      </c>
      <c r="B37" s="160" t="s">
        <v>115</v>
      </c>
      <c r="C37" s="156" t="s">
        <v>1451</v>
      </c>
      <c r="D37" s="160" t="s">
        <v>1215</v>
      </c>
      <c r="E37" s="156" t="s">
        <v>585</v>
      </c>
      <c r="F37" s="160" t="s">
        <v>1450</v>
      </c>
      <c r="G37" s="176" t="s">
        <v>575</v>
      </c>
      <c r="H37" s="412">
        <v>1222</v>
      </c>
      <c r="I37" s="162" t="s">
        <v>1215</v>
      </c>
      <c r="J37" s="158" t="s">
        <v>1452</v>
      </c>
      <c r="K37" s="243"/>
      <c r="L37" s="226" t="s">
        <v>32</v>
      </c>
      <c r="M37" s="162" t="s">
        <v>112</v>
      </c>
      <c r="N37" s="162">
        <v>1</v>
      </c>
      <c r="O37" s="49">
        <v>60</v>
      </c>
      <c r="P37" s="49">
        <v>40</v>
      </c>
      <c r="Q37" s="49">
        <v>90</v>
      </c>
      <c r="R37" s="163">
        <f t="shared" si="1"/>
        <v>0.216</v>
      </c>
      <c r="S37" s="179"/>
      <c r="T37" s="229" t="s">
        <v>110</v>
      </c>
      <c r="U37" s="242"/>
      <c r="V37" s="242"/>
      <c r="W37" s="244"/>
      <c r="X37" s="244"/>
      <c r="Y37" s="164"/>
      <c r="Z37" s="107"/>
      <c r="AA37" s="231"/>
      <c r="AB37" s="245"/>
      <c r="AC37" s="183"/>
      <c r="AD37" s="246"/>
      <c r="AE37" s="108"/>
    </row>
    <row r="38" spans="1:31" s="19" customFormat="1" ht="12.75">
      <c r="A38" s="159" t="s">
        <v>114</v>
      </c>
      <c r="B38" s="160" t="s">
        <v>115</v>
      </c>
      <c r="C38" s="156" t="s">
        <v>1451</v>
      </c>
      <c r="D38" s="160" t="s">
        <v>1215</v>
      </c>
      <c r="E38" s="156" t="s">
        <v>585</v>
      </c>
      <c r="F38" s="160" t="s">
        <v>1450</v>
      </c>
      <c r="G38" s="176" t="s">
        <v>576</v>
      </c>
      <c r="H38" s="412">
        <v>1222</v>
      </c>
      <c r="I38" s="162" t="s">
        <v>1215</v>
      </c>
      <c r="J38" s="158" t="s">
        <v>1452</v>
      </c>
      <c r="K38" s="243"/>
      <c r="L38" s="226" t="s">
        <v>32</v>
      </c>
      <c r="M38" s="49" t="s">
        <v>484</v>
      </c>
      <c r="N38" s="162">
        <v>1</v>
      </c>
      <c r="O38" s="49">
        <v>120</v>
      </c>
      <c r="P38" s="49">
        <v>80</v>
      </c>
      <c r="Q38" s="49">
        <v>90</v>
      </c>
      <c r="R38" s="163">
        <f t="shared" si="1"/>
        <v>0.864</v>
      </c>
      <c r="S38" s="179"/>
      <c r="T38" s="229" t="s">
        <v>110</v>
      </c>
      <c r="U38" s="242"/>
      <c r="V38" s="242"/>
      <c r="W38" s="244"/>
      <c r="X38" s="244"/>
      <c r="Y38" s="164"/>
      <c r="Z38" s="107"/>
      <c r="AA38" s="231"/>
      <c r="AB38" s="245"/>
      <c r="AC38" s="183"/>
      <c r="AD38" s="246"/>
      <c r="AE38" s="108"/>
    </row>
    <row r="39" spans="1:31" s="19" customFormat="1" ht="12.75">
      <c r="A39" s="159" t="s">
        <v>114</v>
      </c>
      <c r="B39" s="160" t="s">
        <v>115</v>
      </c>
      <c r="C39" s="156" t="s">
        <v>1451</v>
      </c>
      <c r="D39" s="160" t="s">
        <v>1215</v>
      </c>
      <c r="E39" s="156" t="s">
        <v>585</v>
      </c>
      <c r="F39" s="160" t="s">
        <v>1450</v>
      </c>
      <c r="G39" s="176" t="s">
        <v>577</v>
      </c>
      <c r="H39" s="412">
        <v>1222</v>
      </c>
      <c r="I39" s="162" t="s">
        <v>1215</v>
      </c>
      <c r="J39" s="158" t="s">
        <v>1440</v>
      </c>
      <c r="K39" s="243"/>
      <c r="L39" s="226" t="s">
        <v>32</v>
      </c>
      <c r="M39" s="49" t="s">
        <v>484</v>
      </c>
      <c r="N39" s="162">
        <v>1</v>
      </c>
      <c r="O39" s="49">
        <v>120</v>
      </c>
      <c r="P39" s="49">
        <v>80</v>
      </c>
      <c r="Q39" s="49">
        <v>90</v>
      </c>
      <c r="R39" s="163">
        <f t="shared" si="1"/>
        <v>0.864</v>
      </c>
      <c r="S39" s="179"/>
      <c r="T39" s="229" t="s">
        <v>110</v>
      </c>
      <c r="U39" s="242"/>
      <c r="V39" s="242"/>
      <c r="W39" s="244"/>
      <c r="X39" s="244"/>
      <c r="Y39" s="164"/>
      <c r="Z39" s="107"/>
      <c r="AA39" s="231"/>
      <c r="AB39" s="245"/>
      <c r="AC39" s="183"/>
      <c r="AD39" s="246"/>
      <c r="AE39" s="108"/>
    </row>
    <row r="40" spans="1:31" s="19" customFormat="1" ht="12.75">
      <c r="A40" s="159" t="s">
        <v>114</v>
      </c>
      <c r="B40" s="160" t="s">
        <v>115</v>
      </c>
      <c r="C40" s="156" t="s">
        <v>1451</v>
      </c>
      <c r="D40" s="160" t="s">
        <v>1215</v>
      </c>
      <c r="E40" s="156" t="s">
        <v>585</v>
      </c>
      <c r="F40" s="160" t="s">
        <v>1450</v>
      </c>
      <c r="G40" s="176" t="s">
        <v>578</v>
      </c>
      <c r="H40" s="412">
        <v>1222</v>
      </c>
      <c r="I40" s="162" t="s">
        <v>1215</v>
      </c>
      <c r="J40" s="158" t="s">
        <v>1452</v>
      </c>
      <c r="K40" s="243"/>
      <c r="L40" s="226" t="s">
        <v>32</v>
      </c>
      <c r="M40" s="49" t="s">
        <v>484</v>
      </c>
      <c r="N40" s="162">
        <v>1</v>
      </c>
      <c r="O40" s="49">
        <v>120</v>
      </c>
      <c r="P40" s="49">
        <v>80</v>
      </c>
      <c r="Q40" s="49">
        <v>90</v>
      </c>
      <c r="R40" s="163">
        <f t="shared" si="1"/>
        <v>0.864</v>
      </c>
      <c r="S40" s="179"/>
      <c r="T40" s="229" t="s">
        <v>110</v>
      </c>
      <c r="U40" s="242"/>
      <c r="V40" s="242"/>
      <c r="W40" s="244"/>
      <c r="X40" s="244"/>
      <c r="Y40" s="164"/>
      <c r="Z40" s="107"/>
      <c r="AA40" s="231"/>
      <c r="AB40" s="245"/>
      <c r="AC40" s="183"/>
      <c r="AD40" s="246"/>
      <c r="AE40" s="108"/>
    </row>
    <row r="41" spans="1:31" s="19" customFormat="1" ht="12.75">
      <c r="A41" s="159" t="s">
        <v>114</v>
      </c>
      <c r="B41" s="160" t="s">
        <v>115</v>
      </c>
      <c r="C41" s="156" t="s">
        <v>1451</v>
      </c>
      <c r="D41" s="160" t="s">
        <v>1215</v>
      </c>
      <c r="E41" s="156" t="s">
        <v>585</v>
      </c>
      <c r="F41" s="160" t="s">
        <v>1450</v>
      </c>
      <c r="G41" s="176" t="s">
        <v>579</v>
      </c>
      <c r="H41" s="412">
        <v>1222</v>
      </c>
      <c r="I41" s="162" t="s">
        <v>1215</v>
      </c>
      <c r="J41" s="158" t="s">
        <v>1440</v>
      </c>
      <c r="K41" s="243"/>
      <c r="L41" s="226" t="s">
        <v>32</v>
      </c>
      <c r="M41" s="162" t="s">
        <v>261</v>
      </c>
      <c r="N41" s="162">
        <v>1</v>
      </c>
      <c r="O41" s="106">
        <v>60</v>
      </c>
      <c r="P41" s="106">
        <v>80</v>
      </c>
      <c r="Q41" s="106">
        <v>80</v>
      </c>
      <c r="R41" s="163">
        <f t="shared" si="1"/>
        <v>0.384</v>
      </c>
      <c r="S41" s="179"/>
      <c r="T41" s="229" t="s">
        <v>110</v>
      </c>
      <c r="U41" s="242"/>
      <c r="V41" s="242"/>
      <c r="W41" s="244"/>
      <c r="X41" s="244"/>
      <c r="Y41" s="164"/>
      <c r="Z41" s="107"/>
      <c r="AA41" s="231"/>
      <c r="AB41" s="245"/>
      <c r="AC41" s="183"/>
      <c r="AD41" s="246"/>
      <c r="AE41" s="108"/>
    </row>
    <row r="42" spans="1:31" s="19" customFormat="1" ht="12.75">
      <c r="A42" s="159" t="s">
        <v>114</v>
      </c>
      <c r="B42" s="160" t="s">
        <v>115</v>
      </c>
      <c r="C42" s="156" t="s">
        <v>1451</v>
      </c>
      <c r="D42" s="160" t="s">
        <v>1215</v>
      </c>
      <c r="E42" s="156" t="s">
        <v>585</v>
      </c>
      <c r="F42" s="160" t="s">
        <v>1450</v>
      </c>
      <c r="G42" s="176" t="s">
        <v>580</v>
      </c>
      <c r="H42" s="412">
        <v>1222</v>
      </c>
      <c r="I42" s="162" t="s">
        <v>1215</v>
      </c>
      <c r="J42" s="158" t="s">
        <v>1452</v>
      </c>
      <c r="K42" s="243"/>
      <c r="L42" s="226" t="s">
        <v>48</v>
      </c>
      <c r="M42" s="162" t="s">
        <v>586</v>
      </c>
      <c r="N42" s="162">
        <v>1</v>
      </c>
      <c r="O42" s="106">
        <v>150</v>
      </c>
      <c r="P42" s="106">
        <v>100</v>
      </c>
      <c r="Q42" s="106">
        <v>5</v>
      </c>
      <c r="R42" s="163">
        <f t="shared" si="1"/>
        <v>0.075</v>
      </c>
      <c r="S42" s="179"/>
      <c r="T42" s="229" t="s">
        <v>110</v>
      </c>
      <c r="U42" s="242"/>
      <c r="V42" s="242"/>
      <c r="W42" s="244"/>
      <c r="X42" s="244"/>
      <c r="Y42" s="164"/>
      <c r="Z42" s="107"/>
      <c r="AA42" s="231"/>
      <c r="AB42" s="245"/>
      <c r="AC42" s="183"/>
      <c r="AD42" s="246"/>
      <c r="AE42" s="108"/>
    </row>
    <row r="43" spans="1:31" s="19" customFormat="1" ht="12.75">
      <c r="A43" s="159" t="s">
        <v>114</v>
      </c>
      <c r="B43" s="160" t="s">
        <v>115</v>
      </c>
      <c r="C43" s="156" t="s">
        <v>1451</v>
      </c>
      <c r="D43" s="160" t="s">
        <v>1215</v>
      </c>
      <c r="E43" s="156" t="s">
        <v>585</v>
      </c>
      <c r="F43" s="160" t="s">
        <v>1450</v>
      </c>
      <c r="G43" s="176" t="s">
        <v>581</v>
      </c>
      <c r="H43" s="412">
        <v>1222</v>
      </c>
      <c r="I43" s="162" t="s">
        <v>1215</v>
      </c>
      <c r="J43" s="158" t="s">
        <v>1452</v>
      </c>
      <c r="K43" s="243"/>
      <c r="L43" s="226" t="s">
        <v>48</v>
      </c>
      <c r="M43" s="162" t="s">
        <v>587</v>
      </c>
      <c r="N43" s="162">
        <v>1</v>
      </c>
      <c r="O43" s="106">
        <v>60</v>
      </c>
      <c r="P43" s="106">
        <v>75</v>
      </c>
      <c r="Q43" s="106">
        <v>80</v>
      </c>
      <c r="R43" s="163">
        <f t="shared" si="1"/>
        <v>0.36</v>
      </c>
      <c r="S43" s="179"/>
      <c r="T43" s="229" t="s">
        <v>110</v>
      </c>
      <c r="U43" s="242"/>
      <c r="V43" s="242"/>
      <c r="W43" s="244"/>
      <c r="X43" s="244"/>
      <c r="Y43" s="164"/>
      <c r="Z43" s="107"/>
      <c r="AA43" s="231"/>
      <c r="AB43" s="245"/>
      <c r="AC43" s="183"/>
      <c r="AD43" s="246"/>
      <c r="AE43" s="108"/>
    </row>
    <row r="44" spans="1:31" s="19" customFormat="1" ht="12.75">
      <c r="A44" s="159" t="s">
        <v>114</v>
      </c>
      <c r="B44" s="160" t="s">
        <v>115</v>
      </c>
      <c r="C44" s="156" t="s">
        <v>1451</v>
      </c>
      <c r="D44" s="160" t="s">
        <v>1215</v>
      </c>
      <c r="E44" s="156" t="s">
        <v>585</v>
      </c>
      <c r="F44" s="160" t="s">
        <v>1450</v>
      </c>
      <c r="G44" s="176" t="s">
        <v>582</v>
      </c>
      <c r="H44" s="412">
        <v>1222</v>
      </c>
      <c r="I44" s="162" t="s">
        <v>1215</v>
      </c>
      <c r="J44" s="158" t="s">
        <v>1452</v>
      </c>
      <c r="K44" s="243"/>
      <c r="L44" s="226" t="s">
        <v>48</v>
      </c>
      <c r="M44" s="162" t="s">
        <v>588</v>
      </c>
      <c r="N44" s="162">
        <v>1</v>
      </c>
      <c r="O44" s="106"/>
      <c r="P44" s="106"/>
      <c r="Q44" s="106"/>
      <c r="R44" s="163">
        <f t="shared" si="1"/>
        <v>0</v>
      </c>
      <c r="S44" s="179"/>
      <c r="T44" s="229" t="s">
        <v>110</v>
      </c>
      <c r="U44" s="242"/>
      <c r="V44" s="242"/>
      <c r="W44" s="244"/>
      <c r="X44" s="244"/>
      <c r="Y44" s="164"/>
      <c r="Z44" s="107"/>
      <c r="AA44" s="231"/>
      <c r="AB44" s="245"/>
      <c r="AC44" s="183"/>
      <c r="AD44" s="246"/>
      <c r="AE44" s="108"/>
    </row>
    <row r="45" spans="1:31" s="19" customFormat="1" ht="12.75">
      <c r="A45" s="159" t="s">
        <v>114</v>
      </c>
      <c r="B45" s="160" t="s">
        <v>115</v>
      </c>
      <c r="C45" s="156" t="s">
        <v>1451</v>
      </c>
      <c r="D45" s="160" t="s">
        <v>1215</v>
      </c>
      <c r="E45" s="156" t="s">
        <v>585</v>
      </c>
      <c r="F45" s="160" t="s">
        <v>1450</v>
      </c>
      <c r="G45" s="176" t="s">
        <v>583</v>
      </c>
      <c r="H45" s="412">
        <v>1222</v>
      </c>
      <c r="I45" s="162" t="s">
        <v>1215</v>
      </c>
      <c r="J45" s="158" t="s">
        <v>1452</v>
      </c>
      <c r="K45" s="243"/>
      <c r="L45" s="226" t="s">
        <v>49</v>
      </c>
      <c r="M45" s="162" t="s">
        <v>589</v>
      </c>
      <c r="N45" s="162">
        <v>1</v>
      </c>
      <c r="O45" s="106">
        <v>200</v>
      </c>
      <c r="P45" s="106">
        <v>130</v>
      </c>
      <c r="Q45" s="106">
        <v>185</v>
      </c>
      <c r="R45" s="163">
        <f t="shared" si="1"/>
        <v>4.81</v>
      </c>
      <c r="S45" s="179"/>
      <c r="T45" s="229" t="s">
        <v>110</v>
      </c>
      <c r="U45" s="242" t="s">
        <v>590</v>
      </c>
      <c r="V45" s="242" t="s">
        <v>99</v>
      </c>
      <c r="W45" s="244"/>
      <c r="X45" s="244"/>
      <c r="Y45" s="164"/>
      <c r="Z45" s="107"/>
      <c r="AA45" s="231"/>
      <c r="AB45" s="245"/>
      <c r="AC45" s="183"/>
      <c r="AD45" s="246"/>
      <c r="AE45" s="108"/>
    </row>
    <row r="46" spans="1:31" s="19" customFormat="1" ht="12.75">
      <c r="A46" s="159" t="s">
        <v>114</v>
      </c>
      <c r="B46" s="160" t="s">
        <v>115</v>
      </c>
      <c r="C46" s="156" t="s">
        <v>1451</v>
      </c>
      <c r="D46" s="160" t="s">
        <v>1215</v>
      </c>
      <c r="E46" s="156" t="s">
        <v>585</v>
      </c>
      <c r="F46" s="160" t="s">
        <v>1450</v>
      </c>
      <c r="G46" s="176" t="s">
        <v>584</v>
      </c>
      <c r="H46" s="412">
        <v>1222</v>
      </c>
      <c r="I46" s="162" t="s">
        <v>1215</v>
      </c>
      <c r="J46" s="158" t="s">
        <v>1440</v>
      </c>
      <c r="K46" s="243"/>
      <c r="L46" s="226" t="s">
        <v>49</v>
      </c>
      <c r="M46" s="162" t="s">
        <v>596</v>
      </c>
      <c r="N46" s="162">
        <v>1</v>
      </c>
      <c r="O46" s="106">
        <v>120</v>
      </c>
      <c r="P46" s="106">
        <v>120</v>
      </c>
      <c r="Q46" s="106">
        <v>170</v>
      </c>
      <c r="R46" s="163">
        <f t="shared" si="1"/>
        <v>2.448</v>
      </c>
      <c r="S46" s="179"/>
      <c r="T46" s="229" t="s">
        <v>110</v>
      </c>
      <c r="U46" s="106" t="s">
        <v>1454</v>
      </c>
      <c r="V46" s="106" t="s">
        <v>99</v>
      </c>
      <c r="W46" s="244"/>
      <c r="X46" s="244"/>
      <c r="Y46" s="164"/>
      <c r="Z46" s="107"/>
      <c r="AA46" s="231"/>
      <c r="AB46" s="245"/>
      <c r="AC46" s="183"/>
      <c r="AD46" s="246"/>
      <c r="AE46" s="108"/>
    </row>
    <row r="47" spans="1:31" s="19" customFormat="1" ht="12.75">
      <c r="A47" s="159" t="s">
        <v>114</v>
      </c>
      <c r="B47" s="160" t="s">
        <v>115</v>
      </c>
      <c r="C47" s="156" t="s">
        <v>1451</v>
      </c>
      <c r="D47" s="160" t="s">
        <v>1215</v>
      </c>
      <c r="E47" s="156" t="s">
        <v>585</v>
      </c>
      <c r="F47" s="160" t="s">
        <v>1450</v>
      </c>
      <c r="G47" s="176" t="s">
        <v>591</v>
      </c>
      <c r="H47" s="412">
        <v>1222</v>
      </c>
      <c r="I47" s="162" t="s">
        <v>1215</v>
      </c>
      <c r="J47" s="158" t="s">
        <v>1452</v>
      </c>
      <c r="K47" s="243"/>
      <c r="L47" s="226" t="s">
        <v>49</v>
      </c>
      <c r="M47" s="106" t="s">
        <v>1453</v>
      </c>
      <c r="N47" s="162">
        <v>1</v>
      </c>
      <c r="O47" s="106">
        <v>165</v>
      </c>
      <c r="P47" s="106">
        <v>190</v>
      </c>
      <c r="Q47" s="106">
        <v>160</v>
      </c>
      <c r="R47" s="163">
        <f t="shared" si="1"/>
        <v>5.016</v>
      </c>
      <c r="S47" s="179"/>
      <c r="T47" s="229" t="s">
        <v>110</v>
      </c>
      <c r="U47" s="106" t="s">
        <v>1455</v>
      </c>
      <c r="V47" s="106" t="s">
        <v>99</v>
      </c>
      <c r="W47" s="244"/>
      <c r="X47" s="244"/>
      <c r="Y47" s="164"/>
      <c r="Z47" s="107"/>
      <c r="AA47" s="231"/>
      <c r="AB47" s="245"/>
      <c r="AC47" s="183"/>
      <c r="AD47" s="246"/>
      <c r="AE47" s="108" t="s">
        <v>597</v>
      </c>
    </row>
    <row r="48" spans="1:31" s="19" customFormat="1" ht="12.75">
      <c r="A48" s="159" t="s">
        <v>114</v>
      </c>
      <c r="B48" s="160" t="s">
        <v>115</v>
      </c>
      <c r="C48" s="156" t="s">
        <v>1451</v>
      </c>
      <c r="D48" s="160" t="s">
        <v>1215</v>
      </c>
      <c r="E48" s="156" t="s">
        <v>585</v>
      </c>
      <c r="F48" s="160" t="s">
        <v>1450</v>
      </c>
      <c r="G48" s="176" t="s">
        <v>592</v>
      </c>
      <c r="H48" s="412">
        <v>1222</v>
      </c>
      <c r="I48" s="162" t="s">
        <v>1215</v>
      </c>
      <c r="J48" s="158" t="s">
        <v>1440</v>
      </c>
      <c r="K48" s="243"/>
      <c r="L48" s="226" t="s">
        <v>49</v>
      </c>
      <c r="M48" s="106" t="s">
        <v>598</v>
      </c>
      <c r="N48" s="162">
        <v>1</v>
      </c>
      <c r="O48" s="106">
        <v>70</v>
      </c>
      <c r="P48" s="106">
        <v>50</v>
      </c>
      <c r="Q48" s="106">
        <v>150</v>
      </c>
      <c r="R48" s="163">
        <f t="shared" si="1"/>
        <v>0.525</v>
      </c>
      <c r="S48" s="179"/>
      <c r="T48" s="229" t="s">
        <v>110</v>
      </c>
      <c r="U48" s="242">
        <v>200</v>
      </c>
      <c r="V48" s="106" t="s">
        <v>99</v>
      </c>
      <c r="W48" s="244"/>
      <c r="X48" s="244"/>
      <c r="Y48" s="164"/>
      <c r="Z48" s="107"/>
      <c r="AA48" s="231"/>
      <c r="AB48" s="245"/>
      <c r="AC48" s="183"/>
      <c r="AD48" s="246"/>
      <c r="AE48" s="108"/>
    </row>
    <row r="49" spans="1:31" s="19" customFormat="1" ht="12.75">
      <c r="A49" s="159" t="s">
        <v>114</v>
      </c>
      <c r="B49" s="160" t="s">
        <v>115</v>
      </c>
      <c r="C49" s="156" t="s">
        <v>1451</v>
      </c>
      <c r="D49" s="160" t="s">
        <v>1215</v>
      </c>
      <c r="E49" s="156" t="s">
        <v>585</v>
      </c>
      <c r="F49" s="160" t="s">
        <v>1450</v>
      </c>
      <c r="G49" s="176" t="s">
        <v>593</v>
      </c>
      <c r="H49" s="412">
        <v>1222</v>
      </c>
      <c r="I49" s="162" t="s">
        <v>1215</v>
      </c>
      <c r="J49" s="158" t="s">
        <v>1452</v>
      </c>
      <c r="K49" s="243"/>
      <c r="L49" s="226" t="s">
        <v>49</v>
      </c>
      <c r="M49" s="106" t="s">
        <v>599</v>
      </c>
      <c r="N49" s="162">
        <v>1</v>
      </c>
      <c r="O49" s="106">
        <v>55</v>
      </c>
      <c r="P49" s="106">
        <v>55</v>
      </c>
      <c r="Q49" s="106">
        <v>120</v>
      </c>
      <c r="R49" s="163">
        <f t="shared" si="1"/>
        <v>0.363</v>
      </c>
      <c r="S49" s="179"/>
      <c r="T49" s="229" t="s">
        <v>110</v>
      </c>
      <c r="U49" s="242"/>
      <c r="V49" s="106" t="s">
        <v>99</v>
      </c>
      <c r="W49" s="244"/>
      <c r="X49" s="244"/>
      <c r="Y49" s="164"/>
      <c r="Z49" s="107"/>
      <c r="AA49" s="231"/>
      <c r="AB49" s="245"/>
      <c r="AC49" s="183"/>
      <c r="AD49" s="246"/>
      <c r="AE49" s="108" t="s">
        <v>600</v>
      </c>
    </row>
    <row r="50" spans="1:31" s="19" customFormat="1" ht="12.75">
      <c r="A50" s="159" t="s">
        <v>114</v>
      </c>
      <c r="B50" s="160" t="s">
        <v>115</v>
      </c>
      <c r="C50" s="156" t="s">
        <v>1451</v>
      </c>
      <c r="D50" s="160" t="s">
        <v>1215</v>
      </c>
      <c r="E50" s="156" t="s">
        <v>585</v>
      </c>
      <c r="F50" s="160" t="s">
        <v>1450</v>
      </c>
      <c r="G50" s="176" t="s">
        <v>594</v>
      </c>
      <c r="H50" s="412">
        <v>1222</v>
      </c>
      <c r="I50" s="162" t="s">
        <v>1215</v>
      </c>
      <c r="J50" s="158" t="s">
        <v>1452</v>
      </c>
      <c r="K50" s="243"/>
      <c r="L50" s="226" t="s">
        <v>49</v>
      </c>
      <c r="M50" s="106" t="s">
        <v>599</v>
      </c>
      <c r="N50" s="162">
        <v>1</v>
      </c>
      <c r="O50" s="106">
        <v>55</v>
      </c>
      <c r="P50" s="106">
        <v>55</v>
      </c>
      <c r="Q50" s="106">
        <v>120</v>
      </c>
      <c r="R50" s="163">
        <f>(O50*P50*Q50)/1000000</f>
        <v>0.363</v>
      </c>
      <c r="S50" s="179"/>
      <c r="T50" s="229" t="s">
        <v>110</v>
      </c>
      <c r="U50" s="242"/>
      <c r="V50" s="106" t="s">
        <v>99</v>
      </c>
      <c r="W50" s="244"/>
      <c r="X50" s="244"/>
      <c r="Y50" s="164"/>
      <c r="Z50" s="107"/>
      <c r="AA50" s="231"/>
      <c r="AB50" s="245"/>
      <c r="AC50" s="183"/>
      <c r="AD50" s="246"/>
      <c r="AE50" s="108"/>
    </row>
    <row r="51" spans="1:31" s="19" customFormat="1" ht="12.75">
      <c r="A51" s="159" t="s">
        <v>114</v>
      </c>
      <c r="B51" s="160" t="s">
        <v>115</v>
      </c>
      <c r="C51" s="156" t="s">
        <v>1451</v>
      </c>
      <c r="D51" s="160" t="s">
        <v>1215</v>
      </c>
      <c r="E51" s="156" t="s">
        <v>585</v>
      </c>
      <c r="F51" s="160" t="s">
        <v>1450</v>
      </c>
      <c r="G51" s="176" t="s">
        <v>595</v>
      </c>
      <c r="H51" s="412">
        <v>1222</v>
      </c>
      <c r="I51" s="162" t="s">
        <v>1215</v>
      </c>
      <c r="J51" s="158" t="s">
        <v>1452</v>
      </c>
      <c r="K51" s="243"/>
      <c r="L51" s="226" t="s">
        <v>49</v>
      </c>
      <c r="M51" s="106" t="s">
        <v>601</v>
      </c>
      <c r="N51" s="162">
        <v>1</v>
      </c>
      <c r="O51" s="106">
        <v>55</v>
      </c>
      <c r="P51" s="106">
        <v>35</v>
      </c>
      <c r="Q51" s="106">
        <v>50</v>
      </c>
      <c r="R51" s="163">
        <f t="shared" si="1"/>
        <v>0.09625</v>
      </c>
      <c r="S51" s="210"/>
      <c r="T51" s="229" t="s">
        <v>110</v>
      </c>
      <c r="U51" s="242"/>
      <c r="V51" s="242"/>
      <c r="W51" s="244"/>
      <c r="X51" s="244"/>
      <c r="Y51" s="164"/>
      <c r="Z51" s="107"/>
      <c r="AA51" s="231"/>
      <c r="AB51" s="245"/>
      <c r="AC51" s="211"/>
      <c r="AD51" s="246"/>
      <c r="AE51" s="108"/>
    </row>
    <row r="52" spans="1:32" s="19" customFormat="1" ht="12.75">
      <c r="A52" s="159" t="s">
        <v>114</v>
      </c>
      <c r="B52" s="160" t="s">
        <v>115</v>
      </c>
      <c r="C52" s="156" t="s">
        <v>1451</v>
      </c>
      <c r="D52" s="160" t="s">
        <v>1215</v>
      </c>
      <c r="E52" s="156" t="s">
        <v>585</v>
      </c>
      <c r="F52" s="160" t="s">
        <v>1450</v>
      </c>
      <c r="G52" s="176" t="s">
        <v>603</v>
      </c>
      <c r="H52" s="412">
        <v>1222</v>
      </c>
      <c r="I52" s="162" t="s">
        <v>1215</v>
      </c>
      <c r="J52" s="157" t="s">
        <v>1452</v>
      </c>
      <c r="K52" s="236"/>
      <c r="L52" s="226" t="s">
        <v>49</v>
      </c>
      <c r="M52" s="49" t="s">
        <v>602</v>
      </c>
      <c r="N52" s="162">
        <v>1</v>
      </c>
      <c r="O52" s="49">
        <v>60</v>
      </c>
      <c r="P52" s="49">
        <v>40</v>
      </c>
      <c r="Q52" s="49">
        <v>10</v>
      </c>
      <c r="R52" s="163">
        <f t="shared" si="1"/>
        <v>0.024</v>
      </c>
      <c r="S52" s="179"/>
      <c r="T52" s="229" t="s">
        <v>110</v>
      </c>
      <c r="U52" s="235"/>
      <c r="V52" s="235"/>
      <c r="W52" s="237"/>
      <c r="X52" s="237"/>
      <c r="Y52" s="164"/>
      <c r="Z52" s="50"/>
      <c r="AA52" s="231"/>
      <c r="AB52" s="239"/>
      <c r="AC52" s="183"/>
      <c r="AD52" s="240"/>
      <c r="AE52" s="51"/>
      <c r="AF52" s="212"/>
    </row>
    <row r="53" spans="1:32" s="19" customFormat="1" ht="12.75">
      <c r="A53" s="159" t="s">
        <v>114</v>
      </c>
      <c r="B53" s="160" t="s">
        <v>115</v>
      </c>
      <c r="C53" s="156" t="s">
        <v>1451</v>
      </c>
      <c r="D53" s="160" t="s">
        <v>1215</v>
      </c>
      <c r="E53" s="156" t="s">
        <v>585</v>
      </c>
      <c r="F53" s="160" t="s">
        <v>1450</v>
      </c>
      <c r="G53" s="176"/>
      <c r="H53" s="412">
        <v>1222</v>
      </c>
      <c r="I53" s="162" t="s">
        <v>1215</v>
      </c>
      <c r="J53" s="157" t="s">
        <v>1452</v>
      </c>
      <c r="K53" s="236"/>
      <c r="L53" s="226" t="s">
        <v>48</v>
      </c>
      <c r="M53" s="49" t="s">
        <v>604</v>
      </c>
      <c r="N53" s="162">
        <v>1</v>
      </c>
      <c r="O53" s="49"/>
      <c r="P53" s="49"/>
      <c r="Q53" s="49"/>
      <c r="R53" s="163">
        <f t="shared" si="1"/>
        <v>0</v>
      </c>
      <c r="S53" s="179"/>
      <c r="T53" s="229" t="s">
        <v>110</v>
      </c>
      <c r="U53" s="235"/>
      <c r="V53" s="235"/>
      <c r="W53" s="237"/>
      <c r="X53" s="259"/>
      <c r="Y53" s="164"/>
      <c r="Z53" s="50"/>
      <c r="AA53" s="231"/>
      <c r="AB53" s="239"/>
      <c r="AC53" s="183"/>
      <c r="AD53" s="260"/>
      <c r="AE53" s="261"/>
      <c r="AF53" s="253"/>
    </row>
    <row r="54" spans="1:32" s="19" customFormat="1" ht="12.75">
      <c r="A54" s="159" t="s">
        <v>114</v>
      </c>
      <c r="B54" s="160" t="s">
        <v>115</v>
      </c>
      <c r="C54" s="156" t="s">
        <v>1451</v>
      </c>
      <c r="D54" s="160" t="s">
        <v>1215</v>
      </c>
      <c r="E54" s="156" t="s">
        <v>585</v>
      </c>
      <c r="F54" s="160" t="s">
        <v>1450</v>
      </c>
      <c r="G54" s="176" t="s">
        <v>607</v>
      </c>
      <c r="H54" s="412">
        <v>1222</v>
      </c>
      <c r="I54" s="162" t="s">
        <v>1215</v>
      </c>
      <c r="J54" s="157" t="s">
        <v>1452</v>
      </c>
      <c r="K54" s="236"/>
      <c r="L54" s="226" t="s">
        <v>48</v>
      </c>
      <c r="M54" s="49" t="s">
        <v>605</v>
      </c>
      <c r="N54" s="162">
        <v>1</v>
      </c>
      <c r="O54" s="49">
        <v>300</v>
      </c>
      <c r="P54" s="49">
        <v>150</v>
      </c>
      <c r="Q54" s="49">
        <v>20</v>
      </c>
      <c r="R54" s="163">
        <f t="shared" si="1"/>
        <v>0.9</v>
      </c>
      <c r="S54" s="179"/>
      <c r="T54" s="229" t="s">
        <v>110</v>
      </c>
      <c r="U54" s="235"/>
      <c r="V54" s="235"/>
      <c r="W54" s="237"/>
      <c r="X54" s="259"/>
      <c r="Y54" s="164"/>
      <c r="Z54" s="50"/>
      <c r="AA54" s="231"/>
      <c r="AB54" s="239"/>
      <c r="AC54" s="183"/>
      <c r="AD54" s="260"/>
      <c r="AE54" s="261"/>
      <c r="AF54" s="253"/>
    </row>
    <row r="55" spans="1:32" s="19" customFormat="1" ht="12.75">
      <c r="A55" s="159" t="s">
        <v>114</v>
      </c>
      <c r="B55" s="160" t="s">
        <v>115</v>
      </c>
      <c r="C55" s="156" t="s">
        <v>1451</v>
      </c>
      <c r="D55" s="160" t="s">
        <v>1215</v>
      </c>
      <c r="E55" s="156" t="s">
        <v>585</v>
      </c>
      <c r="F55" s="160" t="s">
        <v>1450</v>
      </c>
      <c r="G55" s="176" t="s">
        <v>608</v>
      </c>
      <c r="H55" s="412">
        <v>1222</v>
      </c>
      <c r="I55" s="162" t="s">
        <v>1215</v>
      </c>
      <c r="J55" s="157" t="s">
        <v>119</v>
      </c>
      <c r="K55" s="236"/>
      <c r="L55" s="226" t="s">
        <v>32</v>
      </c>
      <c r="M55" s="49" t="s">
        <v>606</v>
      </c>
      <c r="N55" s="162">
        <v>1</v>
      </c>
      <c r="O55" s="49">
        <v>100</v>
      </c>
      <c r="P55" s="49">
        <v>55</v>
      </c>
      <c r="Q55" s="49">
        <v>60</v>
      </c>
      <c r="R55" s="163">
        <f t="shared" si="1"/>
        <v>0.33</v>
      </c>
      <c r="S55" s="179"/>
      <c r="T55" s="229" t="s">
        <v>110</v>
      </c>
      <c r="U55" s="235"/>
      <c r="V55" s="235"/>
      <c r="W55" s="237"/>
      <c r="X55" s="259"/>
      <c r="Y55" s="164"/>
      <c r="Z55" s="50"/>
      <c r="AA55" s="231"/>
      <c r="AB55" s="239"/>
      <c r="AC55" s="183"/>
      <c r="AD55" s="260"/>
      <c r="AE55" s="261"/>
      <c r="AF55" s="253"/>
    </row>
    <row r="56" spans="1:32" s="19" customFormat="1" ht="12.75">
      <c r="A56" s="159" t="s">
        <v>114</v>
      </c>
      <c r="B56" s="160" t="s">
        <v>115</v>
      </c>
      <c r="C56" s="156" t="s">
        <v>1451</v>
      </c>
      <c r="D56" s="160" t="s">
        <v>1215</v>
      </c>
      <c r="E56" s="156" t="s">
        <v>585</v>
      </c>
      <c r="F56" s="160" t="s">
        <v>1450</v>
      </c>
      <c r="G56" s="176"/>
      <c r="H56" s="412">
        <v>1222</v>
      </c>
      <c r="I56" s="162" t="s">
        <v>1215</v>
      </c>
      <c r="J56" s="157" t="s">
        <v>119</v>
      </c>
      <c r="K56" s="236"/>
      <c r="L56" s="226" t="s">
        <v>48</v>
      </c>
      <c r="M56" s="49" t="s">
        <v>609</v>
      </c>
      <c r="N56" s="162">
        <v>1</v>
      </c>
      <c r="O56" s="49"/>
      <c r="P56" s="49"/>
      <c r="Q56" s="49"/>
      <c r="R56" s="163">
        <v>3</v>
      </c>
      <c r="S56" s="179"/>
      <c r="T56" s="229" t="s">
        <v>110</v>
      </c>
      <c r="U56" s="235"/>
      <c r="V56" s="235"/>
      <c r="W56" s="237"/>
      <c r="X56" s="259"/>
      <c r="Y56" s="164"/>
      <c r="Z56" s="50"/>
      <c r="AA56" s="231"/>
      <c r="AB56" s="239"/>
      <c r="AC56" s="183"/>
      <c r="AD56" s="260"/>
      <c r="AE56" s="261"/>
      <c r="AF56" s="253"/>
    </row>
    <row r="57" spans="1:32" ht="13.5" thickBot="1">
      <c r="A57" s="53"/>
      <c r="B57" s="54"/>
      <c r="C57" s="155"/>
      <c r="D57" s="54"/>
      <c r="E57" s="155"/>
      <c r="F57" s="255"/>
      <c r="G57" s="263"/>
      <c r="H57" s="421"/>
      <c r="I57" s="419"/>
      <c r="J57" s="419"/>
      <c r="K57" s="418"/>
      <c r="L57" s="423" t="s">
        <v>32</v>
      </c>
      <c r="M57" s="255"/>
      <c r="N57" s="255">
        <v>1</v>
      </c>
      <c r="O57" s="255"/>
      <c r="P57" s="255"/>
      <c r="Q57" s="255"/>
      <c r="R57" s="269">
        <f>(O57*P57*Q57)/1000000</f>
        <v>0</v>
      </c>
      <c r="S57" s="180"/>
      <c r="T57" s="422" t="s">
        <v>110</v>
      </c>
      <c r="U57" s="419"/>
      <c r="V57" s="419"/>
      <c r="W57" s="419"/>
      <c r="X57" s="418"/>
      <c r="Y57" s="421"/>
      <c r="Z57" s="419"/>
      <c r="AA57" s="420"/>
      <c r="AB57" s="419"/>
      <c r="AC57" s="184"/>
      <c r="AD57" s="418"/>
      <c r="AE57" s="417"/>
      <c r="AF57" s="254"/>
    </row>
  </sheetData>
  <sheetProtection/>
  <protectedRanges>
    <protectedRange sqref="N4:Q8" name="Plage5"/>
    <protectedRange sqref="T29:AB56 T58:AB974" name="Plage3"/>
    <protectedRange sqref="B1:B2" name="Plage1"/>
    <protectedRange sqref="M29:Q34 O35:Q37 O41:Q49 M35:N49 R58:R974 M50:Q974 A58:L974 K29:L56 A29:G56" name="Plage2"/>
    <protectedRange sqref="AD29:AE56 AD58:AE974" name="Plage4"/>
    <protectedRange sqref="R29:R56" name="Plage2_1_1_7_3"/>
    <protectedRange sqref="O38:Q40" name="Plage2_3"/>
    <protectedRange sqref="H29:J56" name="Plage2_1"/>
    <protectedRange sqref="T57:AB57" name="Plage3_2"/>
    <protectedRange sqref="A57:Q57" name="Plage2_2"/>
    <protectedRange sqref="AD57:AE57" name="Plage4_2"/>
    <protectedRange sqref="R57" name="Plage2_1_1_7_3_2"/>
  </protectedRanges>
  <mergeCells count="35">
    <mergeCell ref="Z26:Z27"/>
    <mergeCell ref="AA26:AA27"/>
    <mergeCell ref="AB26:AB27"/>
    <mergeCell ref="AC26:AC27"/>
    <mergeCell ref="V26:V27"/>
    <mergeCell ref="W26:W27"/>
    <mergeCell ref="X26:X27"/>
    <mergeCell ref="Y26:Y27"/>
    <mergeCell ref="S26:S27"/>
    <mergeCell ref="T26:T27"/>
    <mergeCell ref="U26:U27"/>
    <mergeCell ref="AE25:AE27"/>
    <mergeCell ref="A26:A27"/>
    <mergeCell ref="B26:F26"/>
    <mergeCell ref="G26:G27"/>
    <mergeCell ref="H26:J26"/>
    <mergeCell ref="K26:K27"/>
    <mergeCell ref="AD26:AD27"/>
    <mergeCell ref="L26:L27"/>
    <mergeCell ref="M26:M27"/>
    <mergeCell ref="N26:N27"/>
    <mergeCell ref="O26:Q26"/>
    <mergeCell ref="H25:K25"/>
    <mergeCell ref="L25:R25"/>
    <mergeCell ref="R26:R27"/>
    <mergeCell ref="A5:A6"/>
    <mergeCell ref="A7:A8"/>
    <mergeCell ref="A9:A10"/>
    <mergeCell ref="N10:O10"/>
    <mergeCell ref="T25:X25"/>
    <mergeCell ref="Y25:AB25"/>
    <mergeCell ref="A11:A12"/>
    <mergeCell ref="A13:A14"/>
    <mergeCell ref="A15:A16"/>
    <mergeCell ref="A25:G25"/>
  </mergeCells>
  <dataValidations count="6">
    <dataValidation type="list" allowBlank="1" showErrorMessage="1" prompt="&#10;" sqref="L29:L57">
      <formula1>"INFO,MOB,VER,ROC,DIV,LAB,FRAG"</formula1>
    </dataValidation>
    <dataValidation type="list" allowBlank="1" showInputMessage="1" showErrorMessage="1" sqref="Y29:Y57">
      <formula1>"DOCBUR,DOCBIBLIO"</formula1>
    </dataValidation>
    <dataValidation type="list" allowBlank="1" showInputMessage="1" showErrorMessage="1" sqref="T29:T57 W29:X56 Q5 AD29:AD56">
      <formula1>"O,N"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76"/>
  <sheetViews>
    <sheetView zoomScalePageLayoutView="0" workbookViewId="0" topLeftCell="B37">
      <selection activeCell="K61" sqref="K61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6.851562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0.00390625" style="247" customWidth="1"/>
    <col min="12" max="12" width="8.421875" style="5" customWidth="1"/>
    <col min="13" max="13" width="32.00390625" style="5" customWidth="1"/>
    <col min="14" max="14" width="4.8515625" style="5" customWidth="1"/>
    <col min="15" max="15" width="6.28125" style="5" customWidth="1"/>
    <col min="16" max="16" width="6.7109375" style="5" customWidth="1"/>
    <col min="17" max="17" width="9.421875" style="5" bestFit="1" customWidth="1"/>
    <col min="18" max="18" width="10.7109375" style="5" customWidth="1"/>
    <col min="19" max="19" width="7.57421875" style="5" customWidth="1"/>
    <col min="20" max="20" width="8.140625" style="247" customWidth="1"/>
    <col min="21" max="22" width="9.8515625" style="247" customWidth="1"/>
    <col min="23" max="24" width="7.28125" style="247" customWidth="1"/>
    <col min="25" max="25" width="9.00390625" style="247" customWidth="1"/>
    <col min="26" max="26" width="24.140625" style="247" customWidth="1"/>
    <col min="27" max="27" width="8.00390625" style="247" bestFit="1" customWidth="1"/>
    <col min="28" max="28" width="8.7109375" style="247" bestFit="1" customWidth="1"/>
    <col min="29" max="30" width="5.7109375" style="247" bestFit="1" customWidth="1"/>
    <col min="31" max="31" width="29.140625" style="247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117</v>
      </c>
      <c r="B1" s="99"/>
      <c r="C1" s="102"/>
      <c r="D1" s="101"/>
      <c r="E1" s="101"/>
      <c r="F1" s="101"/>
      <c r="G1" s="101"/>
      <c r="H1" s="213"/>
      <c r="I1" s="213"/>
      <c r="J1" s="213"/>
      <c r="K1" s="213"/>
      <c r="L1" s="101"/>
      <c r="M1" s="101"/>
      <c r="N1" s="101"/>
      <c r="O1" s="101"/>
      <c r="P1" s="101"/>
      <c r="Q1" s="101"/>
      <c r="R1" s="102"/>
      <c r="S1" s="102"/>
      <c r="T1" s="213"/>
      <c r="U1" s="213"/>
      <c r="V1" s="213"/>
      <c r="W1" s="213"/>
      <c r="X1" s="103"/>
      <c r="Y1" s="103"/>
      <c r="Z1" s="103"/>
      <c r="AA1" s="103"/>
      <c r="AB1" s="103"/>
      <c r="AC1" s="103"/>
      <c r="AD1" s="103"/>
      <c r="AE1" s="213"/>
      <c r="AF1" s="2"/>
      <c r="AG1" s="2"/>
    </row>
    <row r="2" spans="1:33" ht="15.75">
      <c r="A2" s="16" t="s">
        <v>118</v>
      </c>
      <c r="B2" s="248"/>
      <c r="C2" s="17"/>
      <c r="D2" s="18"/>
      <c r="E2" s="18"/>
      <c r="F2" s="18"/>
      <c r="G2" s="18"/>
      <c r="H2" s="16"/>
      <c r="I2" s="214"/>
      <c r="J2" s="215"/>
      <c r="K2" s="17"/>
      <c r="L2" s="18"/>
      <c r="M2" s="18"/>
      <c r="N2" s="18"/>
      <c r="O2" s="18"/>
      <c r="P2" s="18"/>
      <c r="Q2" s="18"/>
      <c r="R2" s="17"/>
      <c r="S2" s="17"/>
      <c r="T2" s="214"/>
      <c r="U2" s="214"/>
      <c r="V2" s="214"/>
      <c r="W2" s="214"/>
      <c r="X2" s="198"/>
      <c r="Y2" s="198"/>
      <c r="Z2" s="198"/>
      <c r="AA2" s="198"/>
      <c r="AB2" s="198"/>
      <c r="AC2" s="198"/>
      <c r="AD2" s="198"/>
      <c r="AE2" s="214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216"/>
      <c r="J3" s="217"/>
      <c r="L3" s="113"/>
      <c r="M3" s="113"/>
      <c r="N3" s="113"/>
      <c r="O3" s="113"/>
      <c r="P3" s="113"/>
      <c r="Q3" s="113"/>
      <c r="T3" s="216"/>
      <c r="U3" s="216"/>
      <c r="V3" s="216"/>
      <c r="W3" s="216"/>
      <c r="X3" s="14"/>
      <c r="Y3" s="14"/>
      <c r="Z3" s="14"/>
      <c r="AA3" s="14"/>
      <c r="AB3" s="14"/>
      <c r="AC3" s="14"/>
      <c r="AD3" s="14"/>
      <c r="AE3" s="216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216"/>
      <c r="AA4" s="216"/>
      <c r="AB4" s="216"/>
      <c r="AC4" s="216"/>
      <c r="AD4" s="216"/>
      <c r="AE4" s="216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216"/>
      <c r="I5" s="216"/>
      <c r="J5" s="217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216"/>
      <c r="AA5" s="216"/>
      <c r="AB5" s="216"/>
      <c r="AC5" s="216"/>
      <c r="AD5" s="216"/>
      <c r="AE5" s="216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216"/>
      <c r="I6" s="216"/>
      <c r="J6" s="217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216"/>
      <c r="AA6" s="216"/>
      <c r="AB6" s="216"/>
      <c r="AC6" s="216"/>
      <c r="AD6" s="216"/>
      <c r="AE6" s="216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216"/>
      <c r="I7" s="216"/>
      <c r="J7" s="217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216"/>
      <c r="AA7" s="216"/>
      <c r="AB7" s="216"/>
      <c r="AC7" s="216"/>
      <c r="AD7" s="216"/>
      <c r="AE7" s="216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216"/>
      <c r="I8" s="216"/>
      <c r="J8" s="217"/>
      <c r="K8" s="2"/>
      <c r="L8" s="148" t="s">
        <v>102</v>
      </c>
      <c r="M8" s="149"/>
      <c r="N8" s="149"/>
      <c r="O8" s="150"/>
      <c r="P8" s="151"/>
      <c r="Q8" s="197">
        <f>SUM($R$29:$R$989)+SUM($AB$29:$AB$989)</f>
        <v>32.94853399999998</v>
      </c>
      <c r="R8"/>
      <c r="S8" s="192"/>
      <c r="T8" s="113"/>
      <c r="U8" s="114"/>
      <c r="V8" s="114"/>
      <c r="W8" s="115"/>
      <c r="X8" s="117"/>
      <c r="Y8" s="14"/>
      <c r="Z8" s="216"/>
      <c r="AA8" s="216"/>
      <c r="AB8" s="216"/>
      <c r="AC8" s="216"/>
      <c r="AD8" s="216"/>
      <c r="AE8" s="216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216"/>
      <c r="I9" s="216"/>
      <c r="J9" s="217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216"/>
      <c r="AA9" s="216"/>
      <c r="AB9" s="216"/>
      <c r="AC9" s="216"/>
      <c r="AD9" s="216"/>
      <c r="AE9" s="216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216"/>
      <c r="I10" s="216"/>
      <c r="J10" s="217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216"/>
      <c r="AA10" s="216"/>
      <c r="AB10" s="216"/>
      <c r="AC10" s="216"/>
      <c r="AD10" s="216"/>
      <c r="AE10" s="216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216"/>
      <c r="I11" s="216"/>
      <c r="J11" s="217"/>
      <c r="K11" s="2"/>
      <c r="L11" s="189" t="s">
        <v>82</v>
      </c>
      <c r="M11" s="190"/>
      <c r="N11" s="186"/>
      <c r="O11" s="191">
        <f>SUMIF($L$29:$L$989,"INFO",$R$29:$R$989)</f>
        <v>0.25</v>
      </c>
      <c r="P11" s="181">
        <f>SUMIF($L$29:$L$989,"INFO",$S$29:$S$989)</f>
        <v>0</v>
      </c>
      <c r="Q11" s="182">
        <f aca="true" t="shared" si="0" ref="Q11:Q19">O11-P11</f>
        <v>0.25</v>
      </c>
      <c r="R11" s="192"/>
      <c r="S11" s="192"/>
      <c r="T11" s="113"/>
      <c r="U11" s="114"/>
      <c r="V11" s="114"/>
      <c r="W11" s="115"/>
      <c r="X11" s="117"/>
      <c r="Y11" s="14"/>
      <c r="Z11" s="216"/>
      <c r="AA11" s="216"/>
      <c r="AB11" s="216"/>
      <c r="AC11" s="216"/>
      <c r="AD11" s="216"/>
      <c r="AE11" s="216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216"/>
      <c r="I12" s="216"/>
      <c r="J12" s="217"/>
      <c r="K12" s="2"/>
      <c r="L12" s="189" t="s">
        <v>83</v>
      </c>
      <c r="M12" s="190"/>
      <c r="N12" s="186"/>
      <c r="O12" s="181">
        <f>SUMIF($L$29:$L$989,"MOB",$R$29:$R$989)</f>
        <v>11.158919999999997</v>
      </c>
      <c r="P12" s="181">
        <f>SUMIF($L$29:$L$989,"MOB",$S$29:$S$989)</f>
        <v>0</v>
      </c>
      <c r="Q12" s="182">
        <f t="shared" si="0"/>
        <v>11.158919999999997</v>
      </c>
      <c r="R12" s="192"/>
      <c r="S12" s="192"/>
      <c r="T12" s="113"/>
      <c r="U12" s="114"/>
      <c r="V12" s="114"/>
      <c r="W12" s="115"/>
      <c r="X12" s="117"/>
      <c r="Y12" s="14"/>
      <c r="Z12" s="216"/>
      <c r="AA12" s="216"/>
      <c r="AB12" s="216"/>
      <c r="AC12" s="216"/>
      <c r="AD12" s="216"/>
      <c r="AE12" s="216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216"/>
      <c r="I13" s="216"/>
      <c r="J13" s="217"/>
      <c r="K13" s="2"/>
      <c r="L13" s="189" t="s">
        <v>84</v>
      </c>
      <c r="M13" s="190"/>
      <c r="N13" s="186"/>
      <c r="O13" s="181">
        <f>SUMIF($L$29:$L$989,"DIV",$R$29:$R$989)</f>
        <v>6.7467</v>
      </c>
      <c r="P13" s="181">
        <f>SUMIF($L$29:$L$989,"DIV",$S$29:$S$989)</f>
        <v>0</v>
      </c>
      <c r="Q13" s="182">
        <f t="shared" si="0"/>
        <v>6.7467</v>
      </c>
      <c r="R13" s="192"/>
      <c r="S13" s="192"/>
      <c r="T13" s="113"/>
      <c r="U13" s="114"/>
      <c r="V13" s="114"/>
      <c r="W13" s="115"/>
      <c r="X13" s="117"/>
      <c r="Y13" s="14"/>
      <c r="Z13" s="216"/>
      <c r="AA13" s="216"/>
      <c r="AB13" s="216"/>
      <c r="AC13" s="216"/>
      <c r="AD13" s="216"/>
      <c r="AE13" s="216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218"/>
      <c r="I14" s="219"/>
      <c r="J14" s="219"/>
      <c r="K14" s="219"/>
      <c r="L14" s="189" t="s">
        <v>85</v>
      </c>
      <c r="M14" s="190"/>
      <c r="N14" s="186"/>
      <c r="O14" s="181">
        <f>SUMIF($L$29:$L$989,"LAB",$R$32:$R$989)</f>
        <v>11.682863999999999</v>
      </c>
      <c r="P14" s="181">
        <f>SUMIF($L$29:$L$989,"LAB",$S$29:$S$989)</f>
        <v>0</v>
      </c>
      <c r="Q14" s="182">
        <f t="shared" si="0"/>
        <v>11.682863999999999</v>
      </c>
      <c r="R14" s="193"/>
      <c r="S14" s="193"/>
      <c r="T14" s="218"/>
      <c r="U14" s="218"/>
      <c r="V14" s="218"/>
      <c r="W14" s="218"/>
      <c r="X14" s="219"/>
      <c r="Y14" s="219"/>
      <c r="Z14" s="219"/>
      <c r="AA14" s="219"/>
      <c r="AB14" s="219"/>
      <c r="AC14" s="219"/>
      <c r="AD14" s="219"/>
      <c r="AE14" s="218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216"/>
      <c r="I15" s="216"/>
      <c r="J15" s="217"/>
      <c r="K15" s="2"/>
      <c r="L15" s="189" t="s">
        <v>86</v>
      </c>
      <c r="M15" s="190"/>
      <c r="N15" s="186"/>
      <c r="O15" s="181">
        <f>SUMIF($L$29:$L$989,"FRAG",$R$29:$R$989)</f>
        <v>0</v>
      </c>
      <c r="P15" s="181">
        <f>SUMIF($L$29:$L$989,"FRAG",$S$29:$S$989)</f>
        <v>0</v>
      </c>
      <c r="Q15" s="182">
        <f t="shared" si="0"/>
        <v>0</v>
      </c>
      <c r="R15" s="192"/>
      <c r="S15" s="192"/>
      <c r="T15" s="113"/>
      <c r="U15" s="114"/>
      <c r="V15" s="114"/>
      <c r="W15" s="115"/>
      <c r="X15" s="117"/>
      <c r="Y15" s="14"/>
      <c r="Z15" s="216"/>
      <c r="AA15" s="216"/>
      <c r="AB15" s="216"/>
      <c r="AC15" s="216"/>
      <c r="AD15" s="216"/>
      <c r="AE15" s="216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216"/>
      <c r="I16" s="216"/>
      <c r="J16" s="217"/>
      <c r="K16" s="2"/>
      <c r="L16" s="189" t="s">
        <v>87</v>
      </c>
      <c r="M16" s="190"/>
      <c r="N16" s="186"/>
      <c r="O16" s="181">
        <f>SUMIF($L$29:$L$989,"VER",$R$29:$R$989)</f>
        <v>0</v>
      </c>
      <c r="P16" s="181">
        <f>SUMIF($L$29:$L$989,"VER",$S$29:$S$989)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216"/>
      <c r="AA16" s="216"/>
      <c r="AB16" s="216"/>
      <c r="AC16" s="216"/>
      <c r="AD16" s="216"/>
      <c r="AE16" s="216"/>
    </row>
    <row r="17" spans="1:31" ht="16.5" thickBot="1">
      <c r="A17" s="112"/>
      <c r="B17" s="112"/>
      <c r="C17" s="2"/>
      <c r="D17" s="113"/>
      <c r="E17" s="113"/>
      <c r="F17" s="113"/>
      <c r="G17" s="113"/>
      <c r="H17" s="216"/>
      <c r="I17" s="216"/>
      <c r="J17" s="217"/>
      <c r="K17" s="2"/>
      <c r="L17" s="189" t="s">
        <v>88</v>
      </c>
      <c r="M17" s="190"/>
      <c r="N17" s="186"/>
      <c r="O17" s="181">
        <f>SUMIF($L$29:$L$989,"ROC",$R$29:$R$989)</f>
        <v>0</v>
      </c>
      <c r="P17" s="181">
        <f>SUMIF($L$29:$L$989,"ROC",$S$29:$S$989)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216"/>
      <c r="AA17" s="216"/>
      <c r="AB17" s="216"/>
      <c r="AC17" s="216"/>
      <c r="AD17" s="216"/>
      <c r="AE17" s="216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218"/>
      <c r="I18" s="219"/>
      <c r="J18" s="219"/>
      <c r="K18" s="219"/>
      <c r="L18" s="189" t="s">
        <v>95</v>
      </c>
      <c r="M18" s="190"/>
      <c r="N18" s="186"/>
      <c r="O18" s="181">
        <f>SUMIF($Y$29:$Y$989,"DOCBUR",$AB$29:$AB$989)</f>
        <v>0</v>
      </c>
      <c r="P18" s="181">
        <f>SUMIF($Y$29:$Y$989,"DOCBUR",$AC$29:$AC$989)</f>
        <v>0</v>
      </c>
      <c r="Q18" s="182">
        <f t="shared" si="0"/>
        <v>0</v>
      </c>
      <c r="R18" s="193"/>
      <c r="S18" s="193"/>
      <c r="T18" s="218"/>
      <c r="U18" s="218"/>
      <c r="V18" s="218"/>
      <c r="W18" s="218"/>
      <c r="X18" s="219"/>
      <c r="Y18" s="219"/>
      <c r="Z18" s="219"/>
      <c r="AA18" s="219"/>
      <c r="AB18" s="219"/>
      <c r="AC18" s="219"/>
      <c r="AD18" s="219"/>
      <c r="AE18" s="218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216"/>
      <c r="I19" s="216"/>
      <c r="J19" s="217"/>
      <c r="K19" s="2"/>
      <c r="L19" s="189" t="s">
        <v>96</v>
      </c>
      <c r="M19" s="190"/>
      <c r="N19" s="186"/>
      <c r="O19" s="181">
        <f>SUMIF($Y$29:$Y$989,"DOCBIBLIO",$AB$29:$AB$989)</f>
        <v>0</v>
      </c>
      <c r="P19" s="181">
        <f>SUMIF($Y$29:$Y$989,"DOCBIBLIO",$AC$29:$AC$989)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216"/>
      <c r="AA19" s="216"/>
      <c r="AB19" s="216"/>
      <c r="AC19" s="216"/>
      <c r="AD19" s="216"/>
      <c r="AE19" s="216"/>
    </row>
    <row r="20" spans="1:31" ht="15.75">
      <c r="A20" s="112"/>
      <c r="B20" s="112"/>
      <c r="C20" s="2"/>
      <c r="D20" s="113"/>
      <c r="E20" s="113"/>
      <c r="F20" s="113"/>
      <c r="G20" s="113"/>
      <c r="H20" s="216"/>
      <c r="I20" s="216"/>
      <c r="J20" s="217"/>
      <c r="K20" s="2"/>
      <c r="L20" s="112"/>
      <c r="M20" s="113"/>
      <c r="N20" s="113"/>
      <c r="O20" s="114"/>
      <c r="P20" s="115"/>
      <c r="Q20" s="117"/>
      <c r="R20" s="192"/>
      <c r="S20" s="192"/>
      <c r="T20" s="113"/>
      <c r="U20" s="114"/>
      <c r="V20" s="114"/>
      <c r="W20" s="115"/>
      <c r="X20" s="117"/>
      <c r="Y20" s="14"/>
      <c r="Z20" s="216"/>
      <c r="AA20" s="216"/>
      <c r="AB20" s="216"/>
      <c r="AC20" s="216"/>
      <c r="AD20" s="216"/>
      <c r="AE20" s="216"/>
    </row>
    <row r="21" spans="1:31" ht="15.75">
      <c r="A21" s="112"/>
      <c r="B21" s="112"/>
      <c r="C21" s="2"/>
      <c r="D21" s="113"/>
      <c r="E21" s="113"/>
      <c r="F21" s="113"/>
      <c r="G21" s="113"/>
      <c r="H21" s="216"/>
      <c r="I21" s="216"/>
      <c r="J21" s="217"/>
      <c r="K21" s="2"/>
      <c r="L21" s="112"/>
      <c r="M21" s="113"/>
      <c r="N21" s="113"/>
      <c r="O21" s="114"/>
      <c r="P21" s="115"/>
      <c r="Q21" s="117"/>
      <c r="R21" s="192"/>
      <c r="S21" s="192"/>
      <c r="T21" s="113"/>
      <c r="U21" s="114"/>
      <c r="V21" s="114"/>
      <c r="W21" s="115"/>
      <c r="X21" s="117"/>
      <c r="Y21" s="14"/>
      <c r="Z21" s="216"/>
      <c r="AA21" s="216"/>
      <c r="AB21" s="216"/>
      <c r="AC21" s="216"/>
      <c r="AD21" s="216"/>
      <c r="AE21" s="216"/>
    </row>
    <row r="22" spans="1:31" ht="15.75">
      <c r="A22" s="112"/>
      <c r="B22" s="112"/>
      <c r="C22" s="2"/>
      <c r="D22" s="113"/>
      <c r="E22" s="113"/>
      <c r="F22" s="113"/>
      <c r="G22" s="113"/>
      <c r="H22" s="216"/>
      <c r="I22" s="216"/>
      <c r="J22" s="217"/>
      <c r="K22" s="2"/>
      <c r="L22" s="112"/>
      <c r="M22" s="113"/>
      <c r="N22" s="113"/>
      <c r="O22" s="114"/>
      <c r="P22" s="115"/>
      <c r="Q22" s="117"/>
      <c r="R22" s="192"/>
      <c r="S22" s="192"/>
      <c r="T22" s="113"/>
      <c r="U22" s="114"/>
      <c r="V22" s="114"/>
      <c r="W22" s="115"/>
      <c r="X22" s="117"/>
      <c r="Y22" s="14"/>
      <c r="Z22" s="216"/>
      <c r="AA22" s="216"/>
      <c r="AB22" s="216"/>
      <c r="AC22" s="216"/>
      <c r="AD22" s="216"/>
      <c r="AE22" s="216"/>
    </row>
    <row r="23" spans="1:31" ht="15.75">
      <c r="A23" s="112"/>
      <c r="B23" s="112"/>
      <c r="C23" s="2"/>
      <c r="D23" s="113"/>
      <c r="E23" s="113"/>
      <c r="F23" s="113"/>
      <c r="G23" s="113"/>
      <c r="H23" s="216"/>
      <c r="I23" s="216"/>
      <c r="J23" s="217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216"/>
      <c r="AA23" s="216"/>
      <c r="AB23" s="216"/>
      <c r="AC23" s="216"/>
      <c r="AD23" s="216"/>
      <c r="AE23" s="216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218"/>
      <c r="I24" s="219"/>
      <c r="J24" s="219"/>
      <c r="K24" s="219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X24" s="219"/>
      <c r="Y24" s="219"/>
      <c r="Z24" s="219"/>
      <c r="AA24" s="219"/>
      <c r="AB24" s="219"/>
      <c r="AC24" s="219"/>
      <c r="AD24" s="219"/>
      <c r="AE24" s="218"/>
      <c r="AF24" s="23"/>
      <c r="AG24" s="23"/>
      <c r="AH24" s="8"/>
    </row>
    <row r="25" spans="1:31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7"/>
      <c r="V25" s="767"/>
      <c r="W25" s="767"/>
      <c r="X25" s="767"/>
      <c r="Y25" s="764" t="s">
        <v>35</v>
      </c>
      <c r="Z25" s="765"/>
      <c r="AA25" s="765"/>
      <c r="AB25" s="765"/>
      <c r="AC25" s="153"/>
      <c r="AD25" s="138"/>
      <c r="AE25" s="754" t="s">
        <v>0</v>
      </c>
    </row>
    <row r="26" spans="1:31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97</v>
      </c>
      <c r="S26" s="740" t="s">
        <v>91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104</v>
      </c>
      <c r="AB26" s="758" t="s">
        <v>105</v>
      </c>
      <c r="AC26" s="762" t="s">
        <v>91</v>
      </c>
      <c r="AD26" s="757" t="s">
        <v>55</v>
      </c>
      <c r="AE26" s="755"/>
    </row>
    <row r="27" spans="1:31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104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68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41"/>
      <c r="S27" s="741"/>
      <c r="T27" s="742"/>
      <c r="U27" s="762"/>
      <c r="V27" s="762"/>
      <c r="W27" s="762"/>
      <c r="X27" s="762"/>
      <c r="Y27" s="761"/>
      <c r="Z27" s="759"/>
      <c r="AA27" s="759"/>
      <c r="AB27" s="759"/>
      <c r="AC27" s="763"/>
      <c r="AD27" s="757"/>
      <c r="AE27" s="756"/>
    </row>
    <row r="28" spans="1:31" ht="12.75">
      <c r="A28" s="167"/>
      <c r="B28" s="222"/>
      <c r="C28" s="168"/>
      <c r="D28" s="168"/>
      <c r="E28" s="168"/>
      <c r="F28" s="168"/>
      <c r="G28" s="169"/>
      <c r="H28" s="223"/>
      <c r="I28" s="224"/>
      <c r="J28" s="224"/>
      <c r="K28" s="225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156" t="s">
        <v>1451</v>
      </c>
      <c r="D29" s="160" t="s">
        <v>1215</v>
      </c>
      <c r="E29" s="156" t="s">
        <v>1214</v>
      </c>
      <c r="F29" s="160" t="s">
        <v>1450</v>
      </c>
      <c r="G29" s="176" t="s">
        <v>610</v>
      </c>
      <c r="H29" s="412">
        <v>1222</v>
      </c>
      <c r="I29" s="162" t="s">
        <v>1215</v>
      </c>
      <c r="J29" s="161" t="s">
        <v>1452</v>
      </c>
      <c r="K29" s="228"/>
      <c r="L29" s="226" t="s">
        <v>49</v>
      </c>
      <c r="M29" s="162" t="s">
        <v>611</v>
      </c>
      <c r="N29" s="162">
        <v>1</v>
      </c>
      <c r="O29" s="162">
        <v>87</v>
      </c>
      <c r="P29" s="162">
        <v>115</v>
      </c>
      <c r="Q29" s="162">
        <v>175</v>
      </c>
      <c r="R29" s="163">
        <f>(O29*P29*Q29)/1000000</f>
        <v>1.750875</v>
      </c>
      <c r="S29" s="179"/>
      <c r="T29" s="229" t="s">
        <v>110</v>
      </c>
      <c r="U29" s="227" t="s">
        <v>613</v>
      </c>
      <c r="V29" s="162" t="s">
        <v>99</v>
      </c>
      <c r="W29" s="230"/>
      <c r="X29" s="230"/>
      <c r="Y29" s="164"/>
      <c r="Z29" s="165"/>
      <c r="AA29" s="231"/>
      <c r="AB29" s="232"/>
      <c r="AC29" s="183"/>
      <c r="AD29" s="233"/>
      <c r="AE29" s="166"/>
    </row>
    <row r="30" spans="1:31" s="19" customFormat="1" ht="12.75">
      <c r="A30" s="159" t="s">
        <v>114</v>
      </c>
      <c r="B30" s="160" t="s">
        <v>115</v>
      </c>
      <c r="C30" s="156" t="s">
        <v>1451</v>
      </c>
      <c r="D30" s="160" t="s">
        <v>1215</v>
      </c>
      <c r="E30" s="156" t="s">
        <v>1214</v>
      </c>
      <c r="F30" s="160" t="s">
        <v>1450</v>
      </c>
      <c r="G30" s="176" t="s">
        <v>615</v>
      </c>
      <c r="H30" s="412">
        <v>1222</v>
      </c>
      <c r="I30" s="162" t="s">
        <v>1215</v>
      </c>
      <c r="J30" s="161" t="s">
        <v>1440</v>
      </c>
      <c r="K30" s="228"/>
      <c r="L30" s="226" t="s">
        <v>49</v>
      </c>
      <c r="M30" s="162" t="s">
        <v>612</v>
      </c>
      <c r="N30" s="162">
        <v>1</v>
      </c>
      <c r="O30" s="162">
        <v>70</v>
      </c>
      <c r="P30" s="162">
        <v>130</v>
      </c>
      <c r="Q30" s="162">
        <v>210</v>
      </c>
      <c r="R30" s="163">
        <f aca="true" t="shared" si="1" ref="R30:R58">(O30*P30*Q30)/1000000</f>
        <v>1.911</v>
      </c>
      <c r="S30" s="179"/>
      <c r="T30" s="229" t="s">
        <v>110</v>
      </c>
      <c r="U30" s="227" t="s">
        <v>614</v>
      </c>
      <c r="V30" s="162" t="s">
        <v>99</v>
      </c>
      <c r="W30" s="230"/>
      <c r="X30" s="230"/>
      <c r="Y30" s="164"/>
      <c r="Z30" s="165"/>
      <c r="AA30" s="231"/>
      <c r="AB30" s="232"/>
      <c r="AC30" s="183"/>
      <c r="AD30" s="233"/>
      <c r="AE30" s="166"/>
    </row>
    <row r="31" spans="1:31" s="19" customFormat="1" ht="12.75">
      <c r="A31" s="159" t="s">
        <v>114</v>
      </c>
      <c r="B31" s="160" t="s">
        <v>115</v>
      </c>
      <c r="C31" s="156" t="s">
        <v>1451</v>
      </c>
      <c r="D31" s="160" t="s">
        <v>1215</v>
      </c>
      <c r="E31" s="156" t="s">
        <v>1214</v>
      </c>
      <c r="F31" s="160" t="s">
        <v>1450</v>
      </c>
      <c r="G31" s="176" t="s">
        <v>616</v>
      </c>
      <c r="H31" s="412">
        <v>1222</v>
      </c>
      <c r="I31" s="162" t="s">
        <v>1215</v>
      </c>
      <c r="J31" s="157" t="s">
        <v>1452</v>
      </c>
      <c r="K31" s="236"/>
      <c r="L31" s="226" t="s">
        <v>49</v>
      </c>
      <c r="M31" s="162" t="s">
        <v>599</v>
      </c>
      <c r="N31" s="162">
        <v>1</v>
      </c>
      <c r="O31" s="162">
        <v>45</v>
      </c>
      <c r="P31" s="162">
        <v>35</v>
      </c>
      <c r="Q31" s="162">
        <v>35</v>
      </c>
      <c r="R31" s="163">
        <f t="shared" si="1"/>
        <v>0.055125</v>
      </c>
      <c r="S31" s="179"/>
      <c r="T31" s="229" t="s">
        <v>110</v>
      </c>
      <c r="U31" s="235"/>
      <c r="V31" s="235"/>
      <c r="W31" s="237"/>
      <c r="X31" s="237"/>
      <c r="Y31" s="164"/>
      <c r="Z31" s="50"/>
      <c r="AA31" s="238"/>
      <c r="AB31" s="239"/>
      <c r="AC31" s="183"/>
      <c r="AD31" s="240"/>
      <c r="AE31" s="51"/>
    </row>
    <row r="32" spans="1:31" s="19" customFormat="1" ht="12.75">
      <c r="A32" s="159" t="s">
        <v>114</v>
      </c>
      <c r="B32" s="160" t="s">
        <v>115</v>
      </c>
      <c r="C32" s="156" t="s">
        <v>1451</v>
      </c>
      <c r="D32" s="160" t="s">
        <v>1215</v>
      </c>
      <c r="E32" s="156" t="s">
        <v>1214</v>
      </c>
      <c r="F32" s="160" t="s">
        <v>1450</v>
      </c>
      <c r="G32" s="176" t="s">
        <v>617</v>
      </c>
      <c r="H32" s="412">
        <v>1222</v>
      </c>
      <c r="I32" s="162" t="s">
        <v>1215</v>
      </c>
      <c r="J32" s="161" t="s">
        <v>1452</v>
      </c>
      <c r="K32" s="228"/>
      <c r="L32" s="226" t="s">
        <v>49</v>
      </c>
      <c r="M32" s="162" t="s">
        <v>602</v>
      </c>
      <c r="N32" s="162">
        <v>1</v>
      </c>
      <c r="O32" s="162">
        <v>25</v>
      </c>
      <c r="P32" s="162">
        <v>50</v>
      </c>
      <c r="Q32" s="162">
        <v>30</v>
      </c>
      <c r="R32" s="163">
        <f>(O32*P32*Q32)/1000000</f>
        <v>0.0375</v>
      </c>
      <c r="S32" s="179"/>
      <c r="T32" s="229" t="s">
        <v>110</v>
      </c>
      <c r="U32" s="227"/>
      <c r="V32" s="227"/>
      <c r="W32" s="230"/>
      <c r="X32" s="230"/>
      <c r="Y32" s="164"/>
      <c r="Z32" s="165"/>
      <c r="AA32" s="231"/>
      <c r="AB32" s="232"/>
      <c r="AC32" s="183"/>
      <c r="AD32" s="233"/>
      <c r="AE32" s="166"/>
    </row>
    <row r="33" spans="1:31" s="19" customFormat="1" ht="12.75">
      <c r="A33" s="159" t="s">
        <v>114</v>
      </c>
      <c r="B33" s="160" t="s">
        <v>115</v>
      </c>
      <c r="C33" s="156" t="s">
        <v>1451</v>
      </c>
      <c r="D33" s="160" t="s">
        <v>1215</v>
      </c>
      <c r="E33" s="156" t="s">
        <v>1214</v>
      </c>
      <c r="F33" s="160" t="s">
        <v>1450</v>
      </c>
      <c r="G33" s="176" t="s">
        <v>618</v>
      </c>
      <c r="H33" s="412">
        <v>1222</v>
      </c>
      <c r="I33" s="162" t="s">
        <v>1215</v>
      </c>
      <c r="J33" s="161" t="s">
        <v>1452</v>
      </c>
      <c r="K33" s="228"/>
      <c r="L33" s="226" t="s">
        <v>49</v>
      </c>
      <c r="M33" s="162" t="s">
        <v>602</v>
      </c>
      <c r="N33" s="162">
        <v>1</v>
      </c>
      <c r="O33" s="162">
        <v>25</v>
      </c>
      <c r="P33" s="162">
        <v>50</v>
      </c>
      <c r="Q33" s="162">
        <v>30</v>
      </c>
      <c r="R33" s="163">
        <f t="shared" si="1"/>
        <v>0.0375</v>
      </c>
      <c r="S33" s="179"/>
      <c r="T33" s="229" t="s">
        <v>110</v>
      </c>
      <c r="U33" s="227"/>
      <c r="V33" s="227"/>
      <c r="W33" s="230"/>
      <c r="X33" s="230"/>
      <c r="Y33" s="164"/>
      <c r="Z33" s="165"/>
      <c r="AA33" s="231"/>
      <c r="AB33" s="232"/>
      <c r="AC33" s="183"/>
      <c r="AD33" s="233"/>
      <c r="AE33" s="166"/>
    </row>
    <row r="34" spans="1:31" s="19" customFormat="1" ht="12.75">
      <c r="A34" s="159" t="s">
        <v>114</v>
      </c>
      <c r="B34" s="160" t="s">
        <v>115</v>
      </c>
      <c r="C34" s="156" t="s">
        <v>1451</v>
      </c>
      <c r="D34" s="160" t="s">
        <v>1215</v>
      </c>
      <c r="E34" s="156" t="s">
        <v>1214</v>
      </c>
      <c r="F34" s="160" t="s">
        <v>1450</v>
      </c>
      <c r="G34" s="176" t="s">
        <v>619</v>
      </c>
      <c r="H34" s="412">
        <v>1222</v>
      </c>
      <c r="I34" s="162" t="s">
        <v>1215</v>
      </c>
      <c r="J34" s="157" t="s">
        <v>1452</v>
      </c>
      <c r="K34" s="236"/>
      <c r="L34" s="226" t="s">
        <v>49</v>
      </c>
      <c r="M34" s="162" t="s">
        <v>602</v>
      </c>
      <c r="N34" s="162">
        <v>1</v>
      </c>
      <c r="O34" s="49">
        <v>20</v>
      </c>
      <c r="P34" s="49">
        <v>30</v>
      </c>
      <c r="Q34" s="49">
        <v>20</v>
      </c>
      <c r="R34" s="163">
        <f t="shared" si="1"/>
        <v>0.012</v>
      </c>
      <c r="S34" s="179"/>
      <c r="T34" s="229" t="s">
        <v>110</v>
      </c>
      <c r="U34" s="235"/>
      <c r="V34" s="235"/>
      <c r="W34" s="237"/>
      <c r="X34" s="237"/>
      <c r="Y34" s="164"/>
      <c r="Z34" s="50"/>
      <c r="AA34" s="231"/>
      <c r="AB34" s="239"/>
      <c r="AC34" s="183"/>
      <c r="AD34" s="240"/>
      <c r="AE34" s="51"/>
    </row>
    <row r="35" spans="1:31" s="19" customFormat="1" ht="12.75">
      <c r="A35" s="159" t="s">
        <v>114</v>
      </c>
      <c r="B35" s="160" t="s">
        <v>115</v>
      </c>
      <c r="C35" s="156" t="s">
        <v>1451</v>
      </c>
      <c r="D35" s="160" t="s">
        <v>1215</v>
      </c>
      <c r="E35" s="156" t="s">
        <v>1214</v>
      </c>
      <c r="F35" s="160" t="s">
        <v>1450</v>
      </c>
      <c r="G35" s="176" t="s">
        <v>620</v>
      </c>
      <c r="H35" s="412">
        <v>1222</v>
      </c>
      <c r="I35" s="162" t="s">
        <v>1215</v>
      </c>
      <c r="J35" s="157" t="s">
        <v>1452</v>
      </c>
      <c r="K35" s="236"/>
      <c r="L35" s="226"/>
      <c r="M35" s="162" t="s">
        <v>602</v>
      </c>
      <c r="N35" s="162"/>
      <c r="O35" s="49">
        <v>70</v>
      </c>
      <c r="P35" s="49">
        <v>50</v>
      </c>
      <c r="Q35" s="49">
        <v>12</v>
      </c>
      <c r="R35" s="163">
        <f t="shared" si="1"/>
        <v>0.042</v>
      </c>
      <c r="S35" s="179"/>
      <c r="T35" s="229"/>
      <c r="U35" s="235"/>
      <c r="V35" s="235"/>
      <c r="W35" s="237"/>
      <c r="X35" s="237"/>
      <c r="Y35" s="164"/>
      <c r="Z35" s="50"/>
      <c r="AA35" s="231"/>
      <c r="AB35" s="239"/>
      <c r="AC35" s="183"/>
      <c r="AD35" s="240"/>
      <c r="AE35" s="51"/>
    </row>
    <row r="36" spans="1:31" s="19" customFormat="1" ht="12.75">
      <c r="A36" s="159" t="s">
        <v>114</v>
      </c>
      <c r="B36" s="160" t="s">
        <v>115</v>
      </c>
      <c r="C36" s="156" t="s">
        <v>1451</v>
      </c>
      <c r="D36" s="160" t="s">
        <v>1215</v>
      </c>
      <c r="E36" s="156" t="s">
        <v>1214</v>
      </c>
      <c r="F36" s="160" t="s">
        <v>1450</v>
      </c>
      <c r="G36" s="176" t="s">
        <v>621</v>
      </c>
      <c r="H36" s="412">
        <v>1222</v>
      </c>
      <c r="I36" s="162" t="s">
        <v>1215</v>
      </c>
      <c r="J36" s="157" t="s">
        <v>119</v>
      </c>
      <c r="K36" s="236"/>
      <c r="L36" s="226" t="s">
        <v>49</v>
      </c>
      <c r="M36" s="162" t="s">
        <v>629</v>
      </c>
      <c r="N36" s="162">
        <v>1</v>
      </c>
      <c r="O36" s="49">
        <v>216</v>
      </c>
      <c r="P36" s="49">
        <v>211</v>
      </c>
      <c r="Q36" s="49">
        <v>239</v>
      </c>
      <c r="R36" s="163">
        <f>(O36*P36*Q36)/1000000</f>
        <v>10.892664</v>
      </c>
      <c r="S36" s="179"/>
      <c r="T36" s="229" t="s">
        <v>110</v>
      </c>
      <c r="U36" s="49" t="s">
        <v>1457</v>
      </c>
      <c r="V36" s="235" t="s">
        <v>99</v>
      </c>
      <c r="W36" s="237" t="s">
        <v>99</v>
      </c>
      <c r="X36" s="237"/>
      <c r="Y36" s="164"/>
      <c r="Z36" s="50"/>
      <c r="AA36" s="231"/>
      <c r="AB36" s="239"/>
      <c r="AC36" s="183"/>
      <c r="AD36" s="240"/>
      <c r="AE36" s="51"/>
    </row>
    <row r="37" spans="1:31" s="19" customFormat="1" ht="12.75">
      <c r="A37" s="159" t="s">
        <v>114</v>
      </c>
      <c r="B37" s="160" t="s">
        <v>115</v>
      </c>
      <c r="C37" s="156" t="s">
        <v>1451</v>
      </c>
      <c r="D37" s="160" t="s">
        <v>1215</v>
      </c>
      <c r="E37" s="156" t="s">
        <v>1214</v>
      </c>
      <c r="F37" s="160" t="s">
        <v>1450</v>
      </c>
      <c r="G37" s="176" t="s">
        <v>622</v>
      </c>
      <c r="H37" s="412">
        <v>1222</v>
      </c>
      <c r="I37" s="162" t="s">
        <v>1215</v>
      </c>
      <c r="J37" s="158" t="s">
        <v>119</v>
      </c>
      <c r="K37" s="243"/>
      <c r="L37" s="226" t="s">
        <v>48</v>
      </c>
      <c r="M37" s="162" t="s">
        <v>630</v>
      </c>
      <c r="N37" s="162">
        <v>1</v>
      </c>
      <c r="O37" s="49">
        <v>55</v>
      </c>
      <c r="P37" s="49">
        <v>78</v>
      </c>
      <c r="Q37" s="49">
        <v>80</v>
      </c>
      <c r="R37" s="163">
        <f t="shared" si="1"/>
        <v>0.3432</v>
      </c>
      <c r="S37" s="179"/>
      <c r="T37" s="229" t="s">
        <v>110</v>
      </c>
      <c r="U37" s="242"/>
      <c r="V37" s="242"/>
      <c r="W37" s="244"/>
      <c r="X37" s="244"/>
      <c r="Y37" s="164"/>
      <c r="Z37" s="107"/>
      <c r="AA37" s="231"/>
      <c r="AB37" s="239"/>
      <c r="AC37" s="183"/>
      <c r="AD37" s="246"/>
      <c r="AE37" s="108"/>
    </row>
    <row r="38" spans="1:31" s="19" customFormat="1" ht="12.75">
      <c r="A38" s="159" t="s">
        <v>114</v>
      </c>
      <c r="B38" s="160" t="s">
        <v>115</v>
      </c>
      <c r="C38" s="156" t="s">
        <v>1451</v>
      </c>
      <c r="D38" s="160" t="s">
        <v>1215</v>
      </c>
      <c r="E38" s="156" t="s">
        <v>1214</v>
      </c>
      <c r="F38" s="160" t="s">
        <v>1450</v>
      </c>
      <c r="G38" s="176" t="s">
        <v>623</v>
      </c>
      <c r="H38" s="412">
        <v>1222</v>
      </c>
      <c r="I38" s="162" t="s">
        <v>1215</v>
      </c>
      <c r="J38" s="158" t="s">
        <v>119</v>
      </c>
      <c r="K38" s="243"/>
      <c r="L38" s="226" t="s">
        <v>48</v>
      </c>
      <c r="M38" s="49" t="s">
        <v>631</v>
      </c>
      <c r="N38" s="162">
        <v>1</v>
      </c>
      <c r="O38" s="49">
        <v>60</v>
      </c>
      <c r="P38" s="49">
        <v>60</v>
      </c>
      <c r="Q38" s="49">
        <v>60</v>
      </c>
      <c r="R38" s="163">
        <f t="shared" si="1"/>
        <v>0.216</v>
      </c>
      <c r="S38" s="179"/>
      <c r="T38" s="229" t="s">
        <v>110</v>
      </c>
      <c r="U38" s="242"/>
      <c r="V38" s="242"/>
      <c r="W38" s="244"/>
      <c r="X38" s="244"/>
      <c r="Y38" s="164"/>
      <c r="Z38" s="107"/>
      <c r="AA38" s="231"/>
      <c r="AB38" s="245"/>
      <c r="AC38" s="183"/>
      <c r="AD38" s="246"/>
      <c r="AE38" s="108"/>
    </row>
    <row r="39" spans="1:31" s="19" customFormat="1" ht="12.75">
      <c r="A39" s="159" t="s">
        <v>114</v>
      </c>
      <c r="B39" s="160" t="s">
        <v>115</v>
      </c>
      <c r="C39" s="156" t="s">
        <v>1451</v>
      </c>
      <c r="D39" s="160" t="s">
        <v>1215</v>
      </c>
      <c r="E39" s="156" t="s">
        <v>1214</v>
      </c>
      <c r="F39" s="160" t="s">
        <v>1450</v>
      </c>
      <c r="G39" s="176" t="s">
        <v>624</v>
      </c>
      <c r="H39" s="412">
        <v>1222</v>
      </c>
      <c r="I39" s="162" t="s">
        <v>1215</v>
      </c>
      <c r="J39" s="158" t="s">
        <v>119</v>
      </c>
      <c r="K39" s="243"/>
      <c r="L39" s="226" t="s">
        <v>33</v>
      </c>
      <c r="M39" s="49" t="s">
        <v>109</v>
      </c>
      <c r="N39" s="162">
        <v>1</v>
      </c>
      <c r="O39" s="49"/>
      <c r="P39" s="49"/>
      <c r="Q39" s="49"/>
      <c r="R39" s="163">
        <v>0.15</v>
      </c>
      <c r="S39" s="179"/>
      <c r="T39" s="229" t="s">
        <v>110</v>
      </c>
      <c r="U39" s="242"/>
      <c r="V39" s="242"/>
      <c r="W39" s="244"/>
      <c r="X39" s="244"/>
      <c r="Y39" s="164"/>
      <c r="Z39" s="107"/>
      <c r="AA39" s="231"/>
      <c r="AB39" s="245"/>
      <c r="AC39" s="183"/>
      <c r="AD39" s="246"/>
      <c r="AE39" s="108"/>
    </row>
    <row r="40" spans="1:31" s="19" customFormat="1" ht="12.75">
      <c r="A40" s="159" t="s">
        <v>114</v>
      </c>
      <c r="B40" s="160" t="s">
        <v>115</v>
      </c>
      <c r="C40" s="156" t="s">
        <v>1451</v>
      </c>
      <c r="D40" s="160" t="s">
        <v>1215</v>
      </c>
      <c r="E40" s="156" t="s">
        <v>1214</v>
      </c>
      <c r="F40" s="160" t="s">
        <v>1450</v>
      </c>
      <c r="G40" s="176" t="s">
        <v>625</v>
      </c>
      <c r="H40" s="412">
        <v>1222</v>
      </c>
      <c r="I40" s="162" t="s">
        <v>1215</v>
      </c>
      <c r="J40" s="158" t="s">
        <v>119</v>
      </c>
      <c r="K40" s="243"/>
      <c r="L40" s="226" t="s">
        <v>33</v>
      </c>
      <c r="M40" s="162" t="s">
        <v>166</v>
      </c>
      <c r="N40" s="162">
        <v>1</v>
      </c>
      <c r="O40" s="106"/>
      <c r="P40" s="106"/>
      <c r="Q40" s="106"/>
      <c r="R40" s="163">
        <v>0.1</v>
      </c>
      <c r="S40" s="179"/>
      <c r="T40" s="229" t="s">
        <v>110</v>
      </c>
      <c r="U40" s="242"/>
      <c r="V40" s="242"/>
      <c r="W40" s="244"/>
      <c r="X40" s="244"/>
      <c r="Y40" s="164"/>
      <c r="Z40" s="107"/>
      <c r="AA40" s="231"/>
      <c r="AB40" s="245"/>
      <c r="AC40" s="183"/>
      <c r="AD40" s="246"/>
      <c r="AE40" s="108"/>
    </row>
    <row r="41" spans="1:31" s="19" customFormat="1" ht="12.75">
      <c r="A41" s="159" t="s">
        <v>114</v>
      </c>
      <c r="B41" s="160" t="s">
        <v>115</v>
      </c>
      <c r="C41" s="156" t="s">
        <v>1451</v>
      </c>
      <c r="D41" s="160" t="s">
        <v>1215</v>
      </c>
      <c r="E41" s="156" t="s">
        <v>1214</v>
      </c>
      <c r="F41" s="160" t="s">
        <v>1450</v>
      </c>
      <c r="G41" s="176" t="s">
        <v>626</v>
      </c>
      <c r="H41" s="412">
        <v>1222</v>
      </c>
      <c r="I41" s="162" t="s">
        <v>1215</v>
      </c>
      <c r="J41" s="158" t="s">
        <v>119</v>
      </c>
      <c r="K41" s="243"/>
      <c r="L41" s="226" t="s">
        <v>32</v>
      </c>
      <c r="M41" s="162" t="s">
        <v>113</v>
      </c>
      <c r="N41" s="162">
        <v>1</v>
      </c>
      <c r="O41" s="106">
        <v>85</v>
      </c>
      <c r="P41" s="106">
        <v>55</v>
      </c>
      <c r="Q41" s="106">
        <v>135</v>
      </c>
      <c r="R41" s="163">
        <f t="shared" si="1"/>
        <v>0.631125</v>
      </c>
      <c r="S41" s="179"/>
      <c r="T41" s="229" t="s">
        <v>110</v>
      </c>
      <c r="U41" s="242"/>
      <c r="V41" s="242"/>
      <c r="W41" s="244"/>
      <c r="X41" s="244"/>
      <c r="Y41" s="164"/>
      <c r="Z41" s="107"/>
      <c r="AA41" s="231"/>
      <c r="AB41" s="245"/>
      <c r="AC41" s="183"/>
      <c r="AD41" s="246"/>
      <c r="AE41" s="108"/>
    </row>
    <row r="42" spans="1:31" s="19" customFormat="1" ht="12.75">
      <c r="A42" s="159" t="s">
        <v>114</v>
      </c>
      <c r="B42" s="160" t="s">
        <v>115</v>
      </c>
      <c r="C42" s="156" t="s">
        <v>1451</v>
      </c>
      <c r="D42" s="160" t="s">
        <v>1215</v>
      </c>
      <c r="E42" s="156" t="s">
        <v>1214</v>
      </c>
      <c r="F42" s="160" t="s">
        <v>1450</v>
      </c>
      <c r="G42" s="176" t="s">
        <v>627</v>
      </c>
      <c r="H42" s="412">
        <v>1222</v>
      </c>
      <c r="I42" s="162" t="s">
        <v>1215</v>
      </c>
      <c r="J42" s="158" t="s">
        <v>119</v>
      </c>
      <c r="K42" s="243"/>
      <c r="L42" s="226" t="s">
        <v>32</v>
      </c>
      <c r="M42" s="162" t="s">
        <v>113</v>
      </c>
      <c r="N42" s="162">
        <v>1</v>
      </c>
      <c r="O42" s="106">
        <v>47</v>
      </c>
      <c r="P42" s="106">
        <v>20</v>
      </c>
      <c r="Q42" s="106">
        <v>58</v>
      </c>
      <c r="R42" s="163">
        <f t="shared" si="1"/>
        <v>0.05452</v>
      </c>
      <c r="S42" s="179"/>
      <c r="T42" s="229" t="s">
        <v>110</v>
      </c>
      <c r="U42" s="242"/>
      <c r="V42" s="242"/>
      <c r="W42" s="244"/>
      <c r="X42" s="244"/>
      <c r="Y42" s="164"/>
      <c r="Z42" s="107"/>
      <c r="AA42" s="231"/>
      <c r="AB42" s="245"/>
      <c r="AC42" s="183"/>
      <c r="AD42" s="246"/>
      <c r="AE42" s="108"/>
    </row>
    <row r="43" spans="1:31" s="19" customFormat="1" ht="12.75">
      <c r="A43" s="159" t="s">
        <v>114</v>
      </c>
      <c r="B43" s="160" t="s">
        <v>115</v>
      </c>
      <c r="C43" s="156" t="s">
        <v>1451</v>
      </c>
      <c r="D43" s="160" t="s">
        <v>1215</v>
      </c>
      <c r="E43" s="156" t="s">
        <v>1214</v>
      </c>
      <c r="F43" s="160" t="s">
        <v>1450</v>
      </c>
      <c r="G43" s="176" t="s">
        <v>628</v>
      </c>
      <c r="H43" s="412">
        <v>1222</v>
      </c>
      <c r="I43" s="162" t="s">
        <v>1215</v>
      </c>
      <c r="J43" s="158" t="s">
        <v>1456</v>
      </c>
      <c r="K43" s="243"/>
      <c r="L43" s="226" t="s">
        <v>32</v>
      </c>
      <c r="M43" s="162" t="s">
        <v>106</v>
      </c>
      <c r="N43" s="162">
        <v>1</v>
      </c>
      <c r="O43" s="106">
        <v>80</v>
      </c>
      <c r="P43" s="106">
        <v>80</v>
      </c>
      <c r="Q43" s="106">
        <v>75</v>
      </c>
      <c r="R43" s="163">
        <f t="shared" si="1"/>
        <v>0.48</v>
      </c>
      <c r="S43" s="179"/>
      <c r="T43" s="229" t="s">
        <v>110</v>
      </c>
      <c r="U43" s="242"/>
      <c r="V43" s="242"/>
      <c r="W43" s="244"/>
      <c r="X43" s="244"/>
      <c r="Y43" s="164"/>
      <c r="Z43" s="107"/>
      <c r="AA43" s="231"/>
      <c r="AB43" s="245"/>
      <c r="AC43" s="183"/>
      <c r="AD43" s="246"/>
      <c r="AE43" s="108"/>
    </row>
    <row r="44" spans="1:31" s="19" customFormat="1" ht="12.75">
      <c r="A44" s="159" t="s">
        <v>114</v>
      </c>
      <c r="B44" s="160" t="s">
        <v>115</v>
      </c>
      <c r="C44" s="156" t="s">
        <v>1451</v>
      </c>
      <c r="D44" s="160" t="s">
        <v>1215</v>
      </c>
      <c r="E44" s="156" t="s">
        <v>1214</v>
      </c>
      <c r="F44" s="160" t="s">
        <v>1450</v>
      </c>
      <c r="G44" s="176" t="s">
        <v>632</v>
      </c>
      <c r="H44" s="412">
        <v>1222</v>
      </c>
      <c r="I44" s="162" t="s">
        <v>1215</v>
      </c>
      <c r="J44" s="158" t="s">
        <v>1452</v>
      </c>
      <c r="K44" s="243"/>
      <c r="L44" s="226" t="s">
        <v>32</v>
      </c>
      <c r="M44" s="162" t="s">
        <v>633</v>
      </c>
      <c r="N44" s="162">
        <v>1</v>
      </c>
      <c r="O44" s="106">
        <v>60</v>
      </c>
      <c r="P44" s="106">
        <v>80</v>
      </c>
      <c r="Q44" s="106">
        <v>90</v>
      </c>
      <c r="R44" s="163">
        <f t="shared" si="1"/>
        <v>0.432</v>
      </c>
      <c r="S44" s="179"/>
      <c r="T44" s="229" t="s">
        <v>110</v>
      </c>
      <c r="U44" s="242"/>
      <c r="V44" s="242"/>
      <c r="W44" s="244"/>
      <c r="X44" s="244"/>
      <c r="Y44" s="164"/>
      <c r="Z44" s="107"/>
      <c r="AA44" s="231"/>
      <c r="AB44" s="245"/>
      <c r="AC44" s="183"/>
      <c r="AD44" s="246"/>
      <c r="AE44" s="108"/>
    </row>
    <row r="45" spans="1:31" s="19" customFormat="1" ht="12.75">
      <c r="A45" s="159" t="s">
        <v>114</v>
      </c>
      <c r="B45" s="160" t="s">
        <v>115</v>
      </c>
      <c r="C45" s="156" t="s">
        <v>1451</v>
      </c>
      <c r="D45" s="160" t="s">
        <v>1215</v>
      </c>
      <c r="E45" s="156" t="s">
        <v>1214</v>
      </c>
      <c r="F45" s="160" t="s">
        <v>1450</v>
      </c>
      <c r="G45" s="176" t="s">
        <v>634</v>
      </c>
      <c r="H45" s="412">
        <v>1222</v>
      </c>
      <c r="I45" s="162" t="s">
        <v>1215</v>
      </c>
      <c r="J45" s="158" t="s">
        <v>1452</v>
      </c>
      <c r="K45" s="243"/>
      <c r="L45" s="226" t="s">
        <v>32</v>
      </c>
      <c r="M45" s="162" t="s">
        <v>633</v>
      </c>
      <c r="N45" s="162">
        <v>1</v>
      </c>
      <c r="O45" s="106">
        <v>60</v>
      </c>
      <c r="P45" s="106">
        <v>80</v>
      </c>
      <c r="Q45" s="106">
        <v>90</v>
      </c>
      <c r="R45" s="163">
        <f t="shared" si="1"/>
        <v>0.432</v>
      </c>
      <c r="S45" s="179"/>
      <c r="T45" s="229" t="s">
        <v>110</v>
      </c>
      <c r="U45" s="242"/>
      <c r="V45" s="242"/>
      <c r="W45" s="244"/>
      <c r="X45" s="244"/>
      <c r="Y45" s="164"/>
      <c r="Z45" s="107"/>
      <c r="AA45" s="231"/>
      <c r="AB45" s="245"/>
      <c r="AC45" s="183"/>
      <c r="AD45" s="246"/>
      <c r="AE45" s="108"/>
    </row>
    <row r="46" spans="1:31" s="19" customFormat="1" ht="12.75">
      <c r="A46" s="159" t="s">
        <v>114</v>
      </c>
      <c r="B46" s="160" t="s">
        <v>115</v>
      </c>
      <c r="C46" s="156" t="s">
        <v>1451</v>
      </c>
      <c r="D46" s="160" t="s">
        <v>1215</v>
      </c>
      <c r="E46" s="156" t="s">
        <v>1214</v>
      </c>
      <c r="F46" s="160" t="s">
        <v>1450</v>
      </c>
      <c r="G46" s="176" t="s">
        <v>635</v>
      </c>
      <c r="H46" s="412">
        <v>1222</v>
      </c>
      <c r="I46" s="162" t="s">
        <v>1215</v>
      </c>
      <c r="J46" s="158" t="s">
        <v>1452</v>
      </c>
      <c r="K46" s="243"/>
      <c r="L46" s="226" t="s">
        <v>32</v>
      </c>
      <c r="M46" s="162" t="s">
        <v>484</v>
      </c>
      <c r="N46" s="162">
        <v>1</v>
      </c>
      <c r="O46" s="106">
        <v>200</v>
      </c>
      <c r="P46" s="106">
        <v>75</v>
      </c>
      <c r="Q46" s="106">
        <v>75</v>
      </c>
      <c r="R46" s="163">
        <f t="shared" si="1"/>
        <v>1.125</v>
      </c>
      <c r="S46" s="179"/>
      <c r="T46" s="229" t="s">
        <v>110</v>
      </c>
      <c r="U46" s="242"/>
      <c r="V46" s="242"/>
      <c r="W46" s="244"/>
      <c r="X46" s="244"/>
      <c r="Y46" s="164"/>
      <c r="Z46" s="107"/>
      <c r="AA46" s="231"/>
      <c r="AB46" s="245"/>
      <c r="AC46" s="183"/>
      <c r="AD46" s="246"/>
      <c r="AE46" s="108"/>
    </row>
    <row r="47" spans="1:31" s="19" customFormat="1" ht="12.75">
      <c r="A47" s="159" t="s">
        <v>114</v>
      </c>
      <c r="B47" s="160" t="s">
        <v>115</v>
      </c>
      <c r="C47" s="156" t="s">
        <v>1451</v>
      </c>
      <c r="D47" s="160" t="s">
        <v>1215</v>
      </c>
      <c r="E47" s="156" t="s">
        <v>1214</v>
      </c>
      <c r="F47" s="160" t="s">
        <v>1450</v>
      </c>
      <c r="G47" s="176" t="s">
        <v>636</v>
      </c>
      <c r="H47" s="412">
        <v>1222</v>
      </c>
      <c r="I47" s="369" t="s">
        <v>1439</v>
      </c>
      <c r="J47" s="474" t="s">
        <v>1440</v>
      </c>
      <c r="K47" s="243"/>
      <c r="L47" s="226" t="s">
        <v>32</v>
      </c>
      <c r="M47" s="162" t="s">
        <v>484</v>
      </c>
      <c r="N47" s="162">
        <v>1</v>
      </c>
      <c r="O47" s="106">
        <v>150</v>
      </c>
      <c r="P47" s="106">
        <v>80</v>
      </c>
      <c r="Q47" s="106">
        <v>75</v>
      </c>
      <c r="R47" s="163">
        <f t="shared" si="1"/>
        <v>0.9</v>
      </c>
      <c r="S47" s="179"/>
      <c r="T47" s="229" t="s">
        <v>110</v>
      </c>
      <c r="U47" s="242"/>
      <c r="V47" s="242"/>
      <c r="W47" s="244"/>
      <c r="X47" s="244"/>
      <c r="Y47" s="164"/>
      <c r="Z47" s="107"/>
      <c r="AA47" s="231"/>
      <c r="AB47" s="245"/>
      <c r="AC47" s="183"/>
      <c r="AD47" s="246"/>
      <c r="AE47" s="108"/>
    </row>
    <row r="48" spans="1:31" s="19" customFormat="1" ht="12.75">
      <c r="A48" s="159" t="s">
        <v>114</v>
      </c>
      <c r="B48" s="160" t="s">
        <v>115</v>
      </c>
      <c r="C48" s="156" t="s">
        <v>1451</v>
      </c>
      <c r="D48" s="160" t="s">
        <v>1215</v>
      </c>
      <c r="E48" s="156" t="s">
        <v>1214</v>
      </c>
      <c r="F48" s="160" t="s">
        <v>1450</v>
      </c>
      <c r="G48" s="176" t="s">
        <v>637</v>
      </c>
      <c r="H48" s="412">
        <v>1222</v>
      </c>
      <c r="I48" s="162" t="s">
        <v>1215</v>
      </c>
      <c r="J48" s="158" t="s">
        <v>119</v>
      </c>
      <c r="K48" s="243"/>
      <c r="L48" s="226" t="s">
        <v>32</v>
      </c>
      <c r="M48" s="162" t="s">
        <v>484</v>
      </c>
      <c r="N48" s="162">
        <v>1</v>
      </c>
      <c r="O48" s="106">
        <v>150</v>
      </c>
      <c r="P48" s="106">
        <v>100</v>
      </c>
      <c r="Q48" s="106">
        <v>80</v>
      </c>
      <c r="R48" s="163">
        <f t="shared" si="1"/>
        <v>1.2</v>
      </c>
      <c r="S48" s="179"/>
      <c r="T48" s="229" t="s">
        <v>110</v>
      </c>
      <c r="U48" s="242"/>
      <c r="V48" s="242"/>
      <c r="W48" s="244"/>
      <c r="X48" s="244"/>
      <c r="Y48" s="164"/>
      <c r="Z48" s="107"/>
      <c r="AA48" s="231"/>
      <c r="AB48" s="245"/>
      <c r="AC48" s="183"/>
      <c r="AD48" s="246"/>
      <c r="AE48" s="108"/>
    </row>
    <row r="49" spans="1:31" s="19" customFormat="1" ht="12.75">
      <c r="A49" s="159" t="s">
        <v>114</v>
      </c>
      <c r="B49" s="160" t="s">
        <v>115</v>
      </c>
      <c r="C49" s="156" t="s">
        <v>1451</v>
      </c>
      <c r="D49" s="160" t="s">
        <v>1215</v>
      </c>
      <c r="E49" s="156" t="s">
        <v>1214</v>
      </c>
      <c r="F49" s="160" t="s">
        <v>1450</v>
      </c>
      <c r="G49" s="176" t="s">
        <v>638</v>
      </c>
      <c r="H49" s="412">
        <v>1222</v>
      </c>
      <c r="I49" s="162" t="s">
        <v>1215</v>
      </c>
      <c r="J49" s="158" t="s">
        <v>1452</v>
      </c>
      <c r="K49" s="243"/>
      <c r="L49" s="226" t="s">
        <v>32</v>
      </c>
      <c r="M49" s="106" t="s">
        <v>113</v>
      </c>
      <c r="N49" s="162">
        <v>1</v>
      </c>
      <c r="O49" s="106">
        <v>50</v>
      </c>
      <c r="P49" s="106">
        <v>40</v>
      </c>
      <c r="Q49" s="106">
        <v>90</v>
      </c>
      <c r="R49" s="163">
        <f t="shared" si="1"/>
        <v>0.18</v>
      </c>
      <c r="S49" s="179"/>
      <c r="T49" s="229" t="s">
        <v>110</v>
      </c>
      <c r="U49" s="242"/>
      <c r="V49" s="242"/>
      <c r="W49" s="244"/>
      <c r="X49" s="244"/>
      <c r="Y49" s="164"/>
      <c r="Z49" s="107"/>
      <c r="AA49" s="231"/>
      <c r="AB49" s="245"/>
      <c r="AC49" s="183"/>
      <c r="AD49" s="246"/>
      <c r="AE49" s="108"/>
    </row>
    <row r="50" spans="1:31" s="19" customFormat="1" ht="12.75">
      <c r="A50" s="159" t="s">
        <v>114</v>
      </c>
      <c r="B50" s="160" t="s">
        <v>115</v>
      </c>
      <c r="C50" s="156" t="s">
        <v>1451</v>
      </c>
      <c r="D50" s="160" t="s">
        <v>1215</v>
      </c>
      <c r="E50" s="156" t="s">
        <v>1214</v>
      </c>
      <c r="F50" s="160" t="s">
        <v>1450</v>
      </c>
      <c r="G50" s="176" t="s">
        <v>639</v>
      </c>
      <c r="H50" s="412">
        <v>1222</v>
      </c>
      <c r="I50" s="162" t="s">
        <v>1215</v>
      </c>
      <c r="J50" s="158" t="s">
        <v>1452</v>
      </c>
      <c r="K50" s="243"/>
      <c r="L50" s="226" t="s">
        <v>32</v>
      </c>
      <c r="M50" s="106" t="s">
        <v>113</v>
      </c>
      <c r="N50" s="162">
        <v>1</v>
      </c>
      <c r="O50" s="106">
        <v>65</v>
      </c>
      <c r="P50" s="106">
        <v>50</v>
      </c>
      <c r="Q50" s="106">
        <v>105</v>
      </c>
      <c r="R50" s="163">
        <f t="shared" si="1"/>
        <v>0.34125</v>
      </c>
      <c r="S50" s="179"/>
      <c r="T50" s="229" t="s">
        <v>110</v>
      </c>
      <c r="U50" s="242"/>
      <c r="V50" s="242"/>
      <c r="W50" s="244"/>
      <c r="X50" s="244"/>
      <c r="Y50" s="164"/>
      <c r="Z50" s="107"/>
      <c r="AA50" s="231"/>
      <c r="AB50" s="245"/>
      <c r="AC50" s="183"/>
      <c r="AD50" s="246"/>
      <c r="AE50" s="108" t="s">
        <v>140</v>
      </c>
    </row>
    <row r="51" spans="1:31" s="19" customFormat="1" ht="12.75">
      <c r="A51" s="159" t="s">
        <v>114</v>
      </c>
      <c r="B51" s="160" t="s">
        <v>115</v>
      </c>
      <c r="C51" s="156" t="s">
        <v>1451</v>
      </c>
      <c r="D51" s="160" t="s">
        <v>1215</v>
      </c>
      <c r="E51" s="156" t="s">
        <v>1214</v>
      </c>
      <c r="F51" s="160"/>
      <c r="G51" s="176" t="s">
        <v>640</v>
      </c>
      <c r="H51" s="412"/>
      <c r="I51" s="162"/>
      <c r="J51" s="158"/>
      <c r="K51" s="411" t="s">
        <v>1536</v>
      </c>
      <c r="L51" s="226" t="s">
        <v>32</v>
      </c>
      <c r="M51" s="106" t="s">
        <v>645</v>
      </c>
      <c r="N51" s="162">
        <v>1</v>
      </c>
      <c r="O51" s="106">
        <v>65</v>
      </c>
      <c r="P51" s="106">
        <v>32</v>
      </c>
      <c r="Q51" s="106">
        <v>40</v>
      </c>
      <c r="R51" s="163">
        <f t="shared" si="1"/>
        <v>0.0832</v>
      </c>
      <c r="S51" s="179"/>
      <c r="T51" s="482" t="s">
        <v>99</v>
      </c>
      <c r="U51" s="242"/>
      <c r="V51" s="242"/>
      <c r="W51" s="244"/>
      <c r="X51" s="244"/>
      <c r="Y51" s="164"/>
      <c r="Z51" s="107"/>
      <c r="AA51" s="231"/>
      <c r="AB51" s="245"/>
      <c r="AC51" s="183"/>
      <c r="AD51" s="246"/>
      <c r="AE51" s="108" t="s">
        <v>140</v>
      </c>
    </row>
    <row r="52" spans="1:31" s="19" customFormat="1" ht="12.75">
      <c r="A52" s="159" t="s">
        <v>114</v>
      </c>
      <c r="B52" s="160" t="s">
        <v>115</v>
      </c>
      <c r="C52" s="156" t="s">
        <v>1451</v>
      </c>
      <c r="D52" s="160" t="s">
        <v>1215</v>
      </c>
      <c r="E52" s="156" t="s">
        <v>1214</v>
      </c>
      <c r="F52" s="160"/>
      <c r="G52" s="176" t="s">
        <v>641</v>
      </c>
      <c r="H52" s="412"/>
      <c r="I52" s="162"/>
      <c r="J52" s="158"/>
      <c r="K52" s="411" t="s">
        <v>1536</v>
      </c>
      <c r="L52" s="226" t="s">
        <v>32</v>
      </c>
      <c r="M52" s="106" t="s">
        <v>113</v>
      </c>
      <c r="N52" s="162">
        <v>1</v>
      </c>
      <c r="O52" s="106">
        <v>100</v>
      </c>
      <c r="P52" s="106">
        <v>45</v>
      </c>
      <c r="Q52" s="106">
        <v>100</v>
      </c>
      <c r="R52" s="163">
        <f t="shared" si="1"/>
        <v>0.45</v>
      </c>
      <c r="S52" s="210"/>
      <c r="T52" s="482" t="s">
        <v>99</v>
      </c>
      <c r="U52" s="242"/>
      <c r="V52" s="242"/>
      <c r="W52" s="244"/>
      <c r="X52" s="244"/>
      <c r="Y52" s="164"/>
      <c r="Z52" s="107"/>
      <c r="AA52" s="231"/>
      <c r="AB52" s="245"/>
      <c r="AC52" s="211"/>
      <c r="AD52" s="246"/>
      <c r="AE52" s="108"/>
    </row>
    <row r="53" spans="1:32" s="19" customFormat="1" ht="12.75">
      <c r="A53" s="159" t="s">
        <v>114</v>
      </c>
      <c r="B53" s="160" t="s">
        <v>115</v>
      </c>
      <c r="C53" s="156" t="s">
        <v>1451</v>
      </c>
      <c r="D53" s="160" t="s">
        <v>1215</v>
      </c>
      <c r="E53" s="156" t="s">
        <v>1214</v>
      </c>
      <c r="F53" s="160" t="s">
        <v>1450</v>
      </c>
      <c r="G53" s="176" t="s">
        <v>642</v>
      </c>
      <c r="H53" s="412">
        <v>1222</v>
      </c>
      <c r="I53" s="162" t="s">
        <v>1215</v>
      </c>
      <c r="J53" s="157" t="s">
        <v>1452</v>
      </c>
      <c r="K53" s="236"/>
      <c r="L53" s="226" t="s">
        <v>32</v>
      </c>
      <c r="M53" s="49" t="s">
        <v>139</v>
      </c>
      <c r="N53" s="162">
        <v>1</v>
      </c>
      <c r="O53" s="49">
        <v>45</v>
      </c>
      <c r="P53" s="49">
        <v>45</v>
      </c>
      <c r="Q53" s="49">
        <v>35</v>
      </c>
      <c r="R53" s="163">
        <f t="shared" si="1"/>
        <v>0.070875</v>
      </c>
      <c r="S53" s="179"/>
      <c r="T53" s="229" t="s">
        <v>110</v>
      </c>
      <c r="U53" s="235"/>
      <c r="V53" s="235"/>
      <c r="W53" s="237"/>
      <c r="X53" s="237"/>
      <c r="Y53" s="164"/>
      <c r="Z53" s="50"/>
      <c r="AA53" s="231"/>
      <c r="AB53" s="239"/>
      <c r="AC53" s="183"/>
      <c r="AD53" s="240"/>
      <c r="AE53" s="51"/>
      <c r="AF53" s="212"/>
    </row>
    <row r="54" spans="1:32" s="19" customFormat="1" ht="12.75">
      <c r="A54" s="159" t="s">
        <v>114</v>
      </c>
      <c r="B54" s="160" t="s">
        <v>115</v>
      </c>
      <c r="C54" s="156" t="s">
        <v>1451</v>
      </c>
      <c r="D54" s="160" t="s">
        <v>1215</v>
      </c>
      <c r="E54" s="156" t="s">
        <v>1214</v>
      </c>
      <c r="F54" s="160" t="s">
        <v>1450</v>
      </c>
      <c r="G54" s="176" t="s">
        <v>643</v>
      </c>
      <c r="H54" s="412">
        <v>1222</v>
      </c>
      <c r="I54" s="162" t="s">
        <v>1215</v>
      </c>
      <c r="J54" s="157" t="s">
        <v>1452</v>
      </c>
      <c r="K54" s="236"/>
      <c r="L54" s="226" t="s">
        <v>32</v>
      </c>
      <c r="M54" s="49" t="s">
        <v>139</v>
      </c>
      <c r="N54" s="162">
        <v>1</v>
      </c>
      <c r="O54" s="49">
        <v>45</v>
      </c>
      <c r="P54" s="49">
        <v>45</v>
      </c>
      <c r="Q54" s="49">
        <v>35</v>
      </c>
      <c r="R54" s="163">
        <f t="shared" si="1"/>
        <v>0.070875</v>
      </c>
      <c r="S54" s="179"/>
      <c r="T54" s="229" t="s">
        <v>110</v>
      </c>
      <c r="U54" s="235"/>
      <c r="V54" s="235"/>
      <c r="W54" s="237"/>
      <c r="X54" s="259"/>
      <c r="Y54" s="164"/>
      <c r="Z54" s="50"/>
      <c r="AA54" s="231"/>
      <c r="AB54" s="239"/>
      <c r="AC54" s="183"/>
      <c r="AD54" s="260"/>
      <c r="AE54" s="261"/>
      <c r="AF54" s="253"/>
    </row>
    <row r="55" spans="1:32" s="19" customFormat="1" ht="12.75">
      <c r="A55" s="159" t="s">
        <v>114</v>
      </c>
      <c r="B55" s="160" t="s">
        <v>115</v>
      </c>
      <c r="C55" s="156" t="s">
        <v>1451</v>
      </c>
      <c r="D55" s="160" t="s">
        <v>1215</v>
      </c>
      <c r="E55" s="156" t="s">
        <v>1214</v>
      </c>
      <c r="F55" s="160" t="s">
        <v>1450</v>
      </c>
      <c r="G55" s="176" t="s">
        <v>644</v>
      </c>
      <c r="H55" s="412">
        <v>1222</v>
      </c>
      <c r="I55" s="162" t="s">
        <v>1215</v>
      </c>
      <c r="J55" s="157" t="s">
        <v>1452</v>
      </c>
      <c r="K55" s="236"/>
      <c r="L55" s="226" t="s">
        <v>32</v>
      </c>
      <c r="M55" s="49" t="s">
        <v>139</v>
      </c>
      <c r="N55" s="162">
        <v>1</v>
      </c>
      <c r="O55" s="49">
        <v>45</v>
      </c>
      <c r="P55" s="49">
        <v>45</v>
      </c>
      <c r="Q55" s="49">
        <v>35</v>
      </c>
      <c r="R55" s="163">
        <f t="shared" si="1"/>
        <v>0.070875</v>
      </c>
      <c r="S55" s="179"/>
      <c r="T55" s="229" t="s">
        <v>110</v>
      </c>
      <c r="U55" s="235"/>
      <c r="V55" s="235"/>
      <c r="W55" s="237"/>
      <c r="X55" s="259"/>
      <c r="Y55" s="164"/>
      <c r="Z55" s="50"/>
      <c r="AA55" s="231"/>
      <c r="AB55" s="239"/>
      <c r="AC55" s="183"/>
      <c r="AD55" s="260"/>
      <c r="AE55" s="261"/>
      <c r="AF55" s="253"/>
    </row>
    <row r="56" spans="1:32" s="19" customFormat="1" ht="12.75">
      <c r="A56" s="159" t="s">
        <v>114</v>
      </c>
      <c r="B56" s="160" t="s">
        <v>115</v>
      </c>
      <c r="C56" s="156" t="s">
        <v>1451</v>
      </c>
      <c r="D56" s="160" t="s">
        <v>1215</v>
      </c>
      <c r="E56" s="156" t="s">
        <v>1214</v>
      </c>
      <c r="F56" s="160" t="s">
        <v>1450</v>
      </c>
      <c r="G56" s="176" t="s">
        <v>647</v>
      </c>
      <c r="H56" s="412">
        <v>1222</v>
      </c>
      <c r="I56" s="162" t="s">
        <v>1215</v>
      </c>
      <c r="J56" s="157" t="s">
        <v>1452</v>
      </c>
      <c r="K56" s="236"/>
      <c r="L56" s="226" t="s">
        <v>32</v>
      </c>
      <c r="M56" s="49" t="s">
        <v>646</v>
      </c>
      <c r="N56" s="162">
        <v>1</v>
      </c>
      <c r="O56" s="49">
        <v>50</v>
      </c>
      <c r="P56" s="49">
        <v>50</v>
      </c>
      <c r="Q56" s="49">
        <v>50</v>
      </c>
      <c r="R56" s="163">
        <f t="shared" si="1"/>
        <v>0.125</v>
      </c>
      <c r="S56" s="179"/>
      <c r="T56" s="229" t="s">
        <v>110</v>
      </c>
      <c r="U56" s="235"/>
      <c r="V56" s="235"/>
      <c r="W56" s="237"/>
      <c r="X56" s="259"/>
      <c r="Y56" s="164"/>
      <c r="Z56" s="50"/>
      <c r="AA56" s="231"/>
      <c r="AB56" s="239"/>
      <c r="AC56" s="183"/>
      <c r="AD56" s="260"/>
      <c r="AE56" s="261"/>
      <c r="AF56" s="253"/>
    </row>
    <row r="57" spans="1:32" s="19" customFormat="1" ht="12.75">
      <c r="A57" s="159" t="s">
        <v>114</v>
      </c>
      <c r="B57" s="160" t="s">
        <v>115</v>
      </c>
      <c r="C57" s="156" t="s">
        <v>1451</v>
      </c>
      <c r="D57" s="160" t="s">
        <v>1215</v>
      </c>
      <c r="E57" s="156" t="s">
        <v>1214</v>
      </c>
      <c r="F57" s="160" t="s">
        <v>1450</v>
      </c>
      <c r="G57" s="176" t="s">
        <v>648</v>
      </c>
      <c r="H57" s="412">
        <v>1222</v>
      </c>
      <c r="I57" s="162" t="s">
        <v>1215</v>
      </c>
      <c r="J57" s="157" t="s">
        <v>1452</v>
      </c>
      <c r="K57" s="236"/>
      <c r="L57" s="226" t="s">
        <v>32</v>
      </c>
      <c r="M57" s="49" t="s">
        <v>113</v>
      </c>
      <c r="N57" s="162">
        <v>1</v>
      </c>
      <c r="O57" s="49">
        <v>95</v>
      </c>
      <c r="P57" s="49">
        <v>45</v>
      </c>
      <c r="Q57" s="49">
        <v>200</v>
      </c>
      <c r="R57" s="163">
        <f t="shared" si="1"/>
        <v>0.855</v>
      </c>
      <c r="S57" s="179"/>
      <c r="T57" s="229" t="s">
        <v>110</v>
      </c>
      <c r="U57" s="235"/>
      <c r="V57" s="235"/>
      <c r="W57" s="237"/>
      <c r="X57" s="259"/>
      <c r="Y57" s="164"/>
      <c r="Z57" s="50"/>
      <c r="AA57" s="231"/>
      <c r="AB57" s="239"/>
      <c r="AC57" s="183"/>
      <c r="AD57" s="260"/>
      <c r="AE57" s="261"/>
      <c r="AF57" s="253"/>
    </row>
    <row r="58" spans="1:32" ht="12.75">
      <c r="A58" s="159" t="s">
        <v>114</v>
      </c>
      <c r="B58" s="160" t="s">
        <v>115</v>
      </c>
      <c r="C58" s="156" t="s">
        <v>1451</v>
      </c>
      <c r="D58" s="160" t="s">
        <v>1215</v>
      </c>
      <c r="E58" s="156" t="s">
        <v>1214</v>
      </c>
      <c r="F58" s="160" t="s">
        <v>1450</v>
      </c>
      <c r="G58" s="176" t="s">
        <v>649</v>
      </c>
      <c r="H58" s="412">
        <v>1222</v>
      </c>
      <c r="I58" s="162" t="s">
        <v>1215</v>
      </c>
      <c r="J58" s="157" t="s">
        <v>1452</v>
      </c>
      <c r="K58" s="236"/>
      <c r="L58" s="226" t="s">
        <v>32</v>
      </c>
      <c r="M58" s="49" t="s">
        <v>113</v>
      </c>
      <c r="N58" s="162">
        <v>1</v>
      </c>
      <c r="O58" s="49">
        <v>120</v>
      </c>
      <c r="P58" s="49">
        <v>45</v>
      </c>
      <c r="Q58" s="49">
        <v>200</v>
      </c>
      <c r="R58" s="163">
        <f t="shared" si="1"/>
        <v>1.08</v>
      </c>
      <c r="S58" s="179"/>
      <c r="T58" s="229" t="s">
        <v>110</v>
      </c>
      <c r="U58" s="235"/>
      <c r="V58" s="235"/>
      <c r="W58" s="237"/>
      <c r="X58" s="259"/>
      <c r="Y58" s="164"/>
      <c r="Z58" s="50"/>
      <c r="AA58" s="231"/>
      <c r="AB58" s="239"/>
      <c r="AC58" s="183"/>
      <c r="AD58" s="260"/>
      <c r="AE58" s="261"/>
      <c r="AF58" s="252"/>
    </row>
    <row r="59" spans="1:32" ht="12.75">
      <c r="A59" s="159" t="s">
        <v>114</v>
      </c>
      <c r="B59" s="160" t="s">
        <v>115</v>
      </c>
      <c r="C59" s="156" t="s">
        <v>1451</v>
      </c>
      <c r="D59" s="160" t="s">
        <v>1215</v>
      </c>
      <c r="E59" s="156" t="s">
        <v>1214</v>
      </c>
      <c r="F59" s="160" t="s">
        <v>1450</v>
      </c>
      <c r="G59" s="176" t="s">
        <v>650</v>
      </c>
      <c r="H59" s="412">
        <v>1222</v>
      </c>
      <c r="I59" s="162" t="s">
        <v>1215</v>
      </c>
      <c r="J59" s="157" t="s">
        <v>1456</v>
      </c>
      <c r="K59" s="236"/>
      <c r="L59" s="226" t="s">
        <v>32</v>
      </c>
      <c r="M59" s="49" t="s">
        <v>113</v>
      </c>
      <c r="N59" s="162">
        <v>1</v>
      </c>
      <c r="O59" s="49">
        <v>40</v>
      </c>
      <c r="P59" s="49">
        <v>40</v>
      </c>
      <c r="Q59" s="49">
        <v>130</v>
      </c>
      <c r="R59" s="163">
        <f aca="true" t="shared" si="2" ref="R59:R68">(O59*P59*Q59)/1000000</f>
        <v>0.208</v>
      </c>
      <c r="S59" s="179"/>
      <c r="T59" s="229" t="s">
        <v>110</v>
      </c>
      <c r="U59" s="235"/>
      <c r="V59" s="235"/>
      <c r="W59" s="237"/>
      <c r="X59" s="259"/>
      <c r="Y59" s="164"/>
      <c r="Z59" s="50"/>
      <c r="AA59" s="231"/>
      <c r="AB59" s="239"/>
      <c r="AC59" s="183"/>
      <c r="AD59" s="260"/>
      <c r="AE59" s="261"/>
      <c r="AF59" s="254"/>
    </row>
    <row r="60" spans="1:31" ht="12.75">
      <c r="A60" s="159" t="s">
        <v>114</v>
      </c>
      <c r="B60" s="160" t="s">
        <v>115</v>
      </c>
      <c r="C60" s="156" t="s">
        <v>1451</v>
      </c>
      <c r="D60" s="160" t="s">
        <v>1215</v>
      </c>
      <c r="E60" s="156" t="s">
        <v>1214</v>
      </c>
      <c r="F60" s="160" t="s">
        <v>1450</v>
      </c>
      <c r="G60" s="176" t="s">
        <v>651</v>
      </c>
      <c r="H60" s="412">
        <v>1222</v>
      </c>
      <c r="I60" s="162" t="s">
        <v>1215</v>
      </c>
      <c r="J60" s="157" t="s">
        <v>1456</v>
      </c>
      <c r="K60" s="236"/>
      <c r="L60" s="226" t="s">
        <v>32</v>
      </c>
      <c r="M60" s="49" t="s">
        <v>659</v>
      </c>
      <c r="N60" s="162">
        <v>1</v>
      </c>
      <c r="O60" s="49">
        <v>70</v>
      </c>
      <c r="P60" s="49">
        <v>32</v>
      </c>
      <c r="Q60" s="49">
        <v>30</v>
      </c>
      <c r="R60" s="163">
        <f t="shared" si="2"/>
        <v>0.0672</v>
      </c>
      <c r="S60" s="179"/>
      <c r="T60" s="229" t="s">
        <v>110</v>
      </c>
      <c r="U60" s="235"/>
      <c r="V60" s="235"/>
      <c r="W60" s="237"/>
      <c r="X60" s="259"/>
      <c r="Y60" s="164"/>
      <c r="Z60" s="50"/>
      <c r="AA60" s="231"/>
      <c r="AB60" s="239"/>
      <c r="AC60" s="183"/>
      <c r="AD60" s="260"/>
      <c r="AE60" s="261"/>
    </row>
    <row r="61" spans="1:31" ht="12.75">
      <c r="A61" s="159" t="s">
        <v>114</v>
      </c>
      <c r="B61" s="160" t="s">
        <v>115</v>
      </c>
      <c r="C61" s="156" t="s">
        <v>1451</v>
      </c>
      <c r="D61" s="160" t="s">
        <v>1215</v>
      </c>
      <c r="E61" s="156" t="s">
        <v>1214</v>
      </c>
      <c r="F61" s="160" t="s">
        <v>1450</v>
      </c>
      <c r="G61" s="176" t="s">
        <v>652</v>
      </c>
      <c r="H61" s="412">
        <v>1222</v>
      </c>
      <c r="I61" s="162" t="s">
        <v>1215</v>
      </c>
      <c r="J61" s="157" t="s">
        <v>1456</v>
      </c>
      <c r="K61" s="236"/>
      <c r="L61" s="226" t="s">
        <v>32</v>
      </c>
      <c r="M61" s="49" t="s">
        <v>660</v>
      </c>
      <c r="N61" s="162">
        <v>1</v>
      </c>
      <c r="O61" s="49">
        <v>55</v>
      </c>
      <c r="P61" s="49">
        <v>50</v>
      </c>
      <c r="Q61" s="49">
        <v>30</v>
      </c>
      <c r="R61" s="163">
        <f t="shared" si="2"/>
        <v>0.0825</v>
      </c>
      <c r="S61" s="179"/>
      <c r="T61" s="229" t="s">
        <v>110</v>
      </c>
      <c r="U61" s="235"/>
      <c r="V61" s="235"/>
      <c r="W61" s="237"/>
      <c r="X61" s="259"/>
      <c r="Y61" s="164"/>
      <c r="Z61" s="50"/>
      <c r="AA61" s="231"/>
      <c r="AB61" s="239"/>
      <c r="AC61" s="183"/>
      <c r="AD61" s="260"/>
      <c r="AE61" s="261"/>
    </row>
    <row r="62" spans="1:31" ht="12.75">
      <c r="A62" s="159" t="s">
        <v>114</v>
      </c>
      <c r="B62" s="160" t="s">
        <v>115</v>
      </c>
      <c r="C62" s="156" t="s">
        <v>1451</v>
      </c>
      <c r="D62" s="160" t="s">
        <v>1215</v>
      </c>
      <c r="E62" s="156" t="s">
        <v>1214</v>
      </c>
      <c r="F62" s="160" t="s">
        <v>1450</v>
      </c>
      <c r="G62" s="176" t="s">
        <v>653</v>
      </c>
      <c r="H62" s="412">
        <v>1222</v>
      </c>
      <c r="I62" s="162" t="s">
        <v>1215</v>
      </c>
      <c r="J62" s="157" t="s">
        <v>1456</v>
      </c>
      <c r="K62" s="236"/>
      <c r="L62" s="226" t="s">
        <v>32</v>
      </c>
      <c r="M62" s="49" t="s">
        <v>661</v>
      </c>
      <c r="N62" s="162">
        <v>1</v>
      </c>
      <c r="O62" s="49">
        <v>37</v>
      </c>
      <c r="P62" s="49">
        <v>25</v>
      </c>
      <c r="Q62" s="49">
        <v>60</v>
      </c>
      <c r="R62" s="163">
        <f t="shared" si="2"/>
        <v>0.0555</v>
      </c>
      <c r="S62" s="179"/>
      <c r="T62" s="229" t="s">
        <v>110</v>
      </c>
      <c r="U62" s="235"/>
      <c r="V62" s="235"/>
      <c r="W62" s="237"/>
      <c r="X62" s="259"/>
      <c r="Y62" s="164"/>
      <c r="Z62" s="50"/>
      <c r="AA62" s="231"/>
      <c r="AB62" s="239"/>
      <c r="AC62" s="183"/>
      <c r="AD62" s="260"/>
      <c r="AE62" s="261"/>
    </row>
    <row r="63" spans="1:31" ht="12.75">
      <c r="A63" s="159" t="s">
        <v>114</v>
      </c>
      <c r="B63" s="160" t="s">
        <v>115</v>
      </c>
      <c r="C63" s="156" t="s">
        <v>1451</v>
      </c>
      <c r="D63" s="160" t="s">
        <v>1215</v>
      </c>
      <c r="E63" s="156" t="s">
        <v>1214</v>
      </c>
      <c r="F63" s="160" t="s">
        <v>1450</v>
      </c>
      <c r="G63" s="176" t="s">
        <v>654</v>
      </c>
      <c r="H63" s="412">
        <v>1222</v>
      </c>
      <c r="I63" s="162" t="s">
        <v>1215</v>
      </c>
      <c r="J63" s="157" t="s">
        <v>119</v>
      </c>
      <c r="K63" s="236"/>
      <c r="L63" s="226" t="s">
        <v>32</v>
      </c>
      <c r="M63" s="49" t="s">
        <v>113</v>
      </c>
      <c r="N63" s="162">
        <v>1</v>
      </c>
      <c r="O63" s="49">
        <v>120</v>
      </c>
      <c r="P63" s="49">
        <v>45</v>
      </c>
      <c r="Q63" s="49">
        <v>105</v>
      </c>
      <c r="R63" s="163">
        <f t="shared" si="2"/>
        <v>0.567</v>
      </c>
      <c r="S63" s="179"/>
      <c r="T63" s="229" t="s">
        <v>110</v>
      </c>
      <c r="U63" s="235"/>
      <c r="V63" s="235"/>
      <c r="W63" s="237"/>
      <c r="X63" s="259"/>
      <c r="Y63" s="164"/>
      <c r="Z63" s="50"/>
      <c r="AA63" s="231"/>
      <c r="AB63" s="239"/>
      <c r="AC63" s="183"/>
      <c r="AD63" s="260"/>
      <c r="AE63" s="261"/>
    </row>
    <row r="64" spans="1:31" ht="12.75">
      <c r="A64" s="159" t="s">
        <v>114</v>
      </c>
      <c r="B64" s="160" t="s">
        <v>115</v>
      </c>
      <c r="C64" s="156" t="s">
        <v>1451</v>
      </c>
      <c r="D64" s="160" t="s">
        <v>1215</v>
      </c>
      <c r="E64" s="156" t="s">
        <v>1214</v>
      </c>
      <c r="F64" s="160" t="s">
        <v>1450</v>
      </c>
      <c r="G64" s="176" t="s">
        <v>655</v>
      </c>
      <c r="H64" s="412">
        <v>1222</v>
      </c>
      <c r="I64" s="162" t="s">
        <v>1215</v>
      </c>
      <c r="J64" s="157" t="s">
        <v>119</v>
      </c>
      <c r="K64" s="236"/>
      <c r="L64" s="226" t="s">
        <v>32</v>
      </c>
      <c r="M64" s="49" t="s">
        <v>343</v>
      </c>
      <c r="N64" s="162">
        <v>1</v>
      </c>
      <c r="O64" s="49">
        <v>70</v>
      </c>
      <c r="P64" s="49">
        <v>100</v>
      </c>
      <c r="Q64" s="49">
        <v>65</v>
      </c>
      <c r="R64" s="163">
        <f t="shared" si="2"/>
        <v>0.455</v>
      </c>
      <c r="S64" s="179"/>
      <c r="T64" s="229" t="s">
        <v>110</v>
      </c>
      <c r="U64" s="235"/>
      <c r="V64" s="235"/>
      <c r="W64" s="237"/>
      <c r="X64" s="259"/>
      <c r="Y64" s="164"/>
      <c r="Z64" s="50"/>
      <c r="AA64" s="231"/>
      <c r="AB64" s="239"/>
      <c r="AC64" s="183"/>
      <c r="AD64" s="260"/>
      <c r="AE64" s="261"/>
    </row>
    <row r="65" spans="1:31" ht="12.75">
      <c r="A65" s="159" t="s">
        <v>114</v>
      </c>
      <c r="B65" s="160" t="s">
        <v>115</v>
      </c>
      <c r="C65" s="156" t="s">
        <v>1451</v>
      </c>
      <c r="D65" s="160" t="s">
        <v>1215</v>
      </c>
      <c r="E65" s="156" t="s">
        <v>1214</v>
      </c>
      <c r="F65" s="160" t="s">
        <v>1450</v>
      </c>
      <c r="G65" s="176" t="s">
        <v>656</v>
      </c>
      <c r="H65" s="412">
        <v>1222</v>
      </c>
      <c r="I65" s="162" t="s">
        <v>1215</v>
      </c>
      <c r="J65" s="157" t="s">
        <v>1452</v>
      </c>
      <c r="K65" s="236"/>
      <c r="L65" s="226" t="s">
        <v>32</v>
      </c>
      <c r="M65" s="49" t="s">
        <v>107</v>
      </c>
      <c r="N65" s="162">
        <v>1</v>
      </c>
      <c r="O65" s="49"/>
      <c r="P65" s="49"/>
      <c r="Q65" s="49"/>
      <c r="R65" s="163">
        <v>0.2</v>
      </c>
      <c r="S65" s="179"/>
      <c r="T65" s="229" t="s">
        <v>110</v>
      </c>
      <c r="U65" s="235"/>
      <c r="V65" s="235"/>
      <c r="W65" s="237"/>
      <c r="X65" s="259"/>
      <c r="Y65" s="164"/>
      <c r="Z65" s="50"/>
      <c r="AA65" s="231"/>
      <c r="AB65" s="239"/>
      <c r="AC65" s="183"/>
      <c r="AD65" s="260"/>
      <c r="AE65" s="261"/>
    </row>
    <row r="66" spans="1:31" ht="12.75">
      <c r="A66" s="159" t="s">
        <v>114</v>
      </c>
      <c r="B66" s="160" t="s">
        <v>115</v>
      </c>
      <c r="C66" s="156" t="s">
        <v>1451</v>
      </c>
      <c r="D66" s="160" t="s">
        <v>1215</v>
      </c>
      <c r="E66" s="156" t="s">
        <v>1214</v>
      </c>
      <c r="F66" s="160" t="s">
        <v>1450</v>
      </c>
      <c r="G66" s="176" t="s">
        <v>657</v>
      </c>
      <c r="H66" s="412">
        <v>1222</v>
      </c>
      <c r="I66" s="162" t="s">
        <v>1215</v>
      </c>
      <c r="J66" s="157" t="s">
        <v>1452</v>
      </c>
      <c r="K66" s="236"/>
      <c r="L66" s="226" t="s">
        <v>32</v>
      </c>
      <c r="M66" s="49" t="s">
        <v>107</v>
      </c>
      <c r="N66" s="162">
        <v>1</v>
      </c>
      <c r="O66" s="49"/>
      <c r="P66" s="49"/>
      <c r="Q66" s="49"/>
      <c r="R66" s="163">
        <v>0.2</v>
      </c>
      <c r="S66" s="179"/>
      <c r="T66" s="229" t="s">
        <v>110</v>
      </c>
      <c r="U66" s="235"/>
      <c r="V66" s="235"/>
      <c r="W66" s="237"/>
      <c r="X66" s="259"/>
      <c r="Y66" s="164"/>
      <c r="Z66" s="50"/>
      <c r="AA66" s="231"/>
      <c r="AB66" s="239"/>
      <c r="AC66" s="183"/>
      <c r="AD66" s="260"/>
      <c r="AE66" s="261" t="s">
        <v>463</v>
      </c>
    </row>
    <row r="67" spans="1:31" ht="12.75">
      <c r="A67" s="159" t="s">
        <v>114</v>
      </c>
      <c r="B67" s="160" t="s">
        <v>115</v>
      </c>
      <c r="C67" s="156" t="s">
        <v>1451</v>
      </c>
      <c r="D67" s="160" t="s">
        <v>1215</v>
      </c>
      <c r="E67" s="156" t="s">
        <v>1214</v>
      </c>
      <c r="F67" s="160" t="s">
        <v>1450</v>
      </c>
      <c r="G67" s="176" t="s">
        <v>658</v>
      </c>
      <c r="H67" s="412">
        <v>1222</v>
      </c>
      <c r="I67" s="162" t="s">
        <v>1215</v>
      </c>
      <c r="J67" s="157" t="s">
        <v>1452</v>
      </c>
      <c r="K67" s="236"/>
      <c r="L67" s="226" t="s">
        <v>32</v>
      </c>
      <c r="M67" s="49" t="s">
        <v>107</v>
      </c>
      <c r="N67" s="162">
        <v>1</v>
      </c>
      <c r="O67" s="49"/>
      <c r="P67" s="49"/>
      <c r="Q67" s="49"/>
      <c r="R67" s="163">
        <v>0.2</v>
      </c>
      <c r="S67" s="179"/>
      <c r="T67" s="229" t="s">
        <v>110</v>
      </c>
      <c r="U67" s="235"/>
      <c r="V67" s="235"/>
      <c r="W67" s="237"/>
      <c r="X67" s="259"/>
      <c r="Y67" s="164"/>
      <c r="Z67" s="50"/>
      <c r="AA67" s="231"/>
      <c r="AB67" s="239"/>
      <c r="AC67" s="183"/>
      <c r="AD67" s="260"/>
      <c r="AE67" s="261"/>
    </row>
    <row r="68" spans="1:31" ht="12.75">
      <c r="A68" s="159" t="s">
        <v>114</v>
      </c>
      <c r="B68" s="160" t="s">
        <v>115</v>
      </c>
      <c r="C68" s="156" t="s">
        <v>1451</v>
      </c>
      <c r="D68" s="160" t="s">
        <v>1215</v>
      </c>
      <c r="E68" s="156" t="s">
        <v>1214</v>
      </c>
      <c r="F68" s="160" t="s">
        <v>1450</v>
      </c>
      <c r="G68" s="176" t="s">
        <v>662</v>
      </c>
      <c r="H68" s="412">
        <v>1222</v>
      </c>
      <c r="I68" s="162" t="s">
        <v>1215</v>
      </c>
      <c r="J68" s="157" t="s">
        <v>1452</v>
      </c>
      <c r="K68" s="236"/>
      <c r="L68" s="226" t="s">
        <v>48</v>
      </c>
      <c r="M68" s="49" t="s">
        <v>670</v>
      </c>
      <c r="N68" s="162">
        <v>1</v>
      </c>
      <c r="O68" s="49">
        <v>110</v>
      </c>
      <c r="P68" s="49">
        <v>10</v>
      </c>
      <c r="Q68" s="49">
        <v>10</v>
      </c>
      <c r="R68" s="163">
        <f t="shared" si="2"/>
        <v>0.011</v>
      </c>
      <c r="S68" s="179"/>
      <c r="T68" s="229" t="s">
        <v>110</v>
      </c>
      <c r="U68" s="235"/>
      <c r="V68" s="235"/>
      <c r="W68" s="237"/>
      <c r="X68" s="259"/>
      <c r="Y68" s="164"/>
      <c r="Z68" s="50"/>
      <c r="AA68" s="231"/>
      <c r="AB68" s="239"/>
      <c r="AC68" s="183"/>
      <c r="AD68" s="260"/>
      <c r="AE68" s="261"/>
    </row>
    <row r="69" spans="1:31" ht="12.75">
      <c r="A69" s="159" t="s">
        <v>114</v>
      </c>
      <c r="B69" s="160" t="s">
        <v>115</v>
      </c>
      <c r="C69" s="156" t="s">
        <v>1451</v>
      </c>
      <c r="D69" s="160" t="s">
        <v>1215</v>
      </c>
      <c r="E69" s="156" t="s">
        <v>1214</v>
      </c>
      <c r="F69" s="160" t="s">
        <v>1450</v>
      </c>
      <c r="G69" s="176" t="s">
        <v>663</v>
      </c>
      <c r="H69" s="412">
        <v>1222</v>
      </c>
      <c r="I69" s="162" t="s">
        <v>1215</v>
      </c>
      <c r="J69" s="157" t="s">
        <v>1452</v>
      </c>
      <c r="K69" s="236"/>
      <c r="L69" s="226" t="s">
        <v>48</v>
      </c>
      <c r="M69" s="49" t="s">
        <v>671</v>
      </c>
      <c r="N69" s="162">
        <v>1</v>
      </c>
      <c r="O69" s="49">
        <v>85</v>
      </c>
      <c r="P69" s="49">
        <v>10</v>
      </c>
      <c r="Q69" s="49">
        <v>10</v>
      </c>
      <c r="R69" s="163">
        <f aca="true" t="shared" si="3" ref="R69:R74">(O69*P69*Q69)/1000000</f>
        <v>0.0085</v>
      </c>
      <c r="S69" s="179"/>
      <c r="T69" s="229" t="s">
        <v>110</v>
      </c>
      <c r="U69" s="235"/>
      <c r="V69" s="235"/>
      <c r="W69" s="237"/>
      <c r="X69" s="259"/>
      <c r="Y69" s="164"/>
      <c r="Z69" s="50"/>
      <c r="AA69" s="231"/>
      <c r="AB69" s="239"/>
      <c r="AC69" s="183"/>
      <c r="AD69" s="260"/>
      <c r="AE69" s="261"/>
    </row>
    <row r="70" spans="1:31" ht="12.75">
      <c r="A70" s="159" t="s">
        <v>114</v>
      </c>
      <c r="B70" s="160" t="s">
        <v>115</v>
      </c>
      <c r="C70" s="156" t="s">
        <v>1451</v>
      </c>
      <c r="D70" s="160" t="s">
        <v>1215</v>
      </c>
      <c r="E70" s="156" t="s">
        <v>1214</v>
      </c>
      <c r="F70" s="160" t="s">
        <v>1450</v>
      </c>
      <c r="G70" s="176" t="s">
        <v>664</v>
      </c>
      <c r="H70" s="412">
        <v>1222</v>
      </c>
      <c r="I70" s="162" t="s">
        <v>1215</v>
      </c>
      <c r="J70" s="157" t="s">
        <v>1452</v>
      </c>
      <c r="K70" s="236"/>
      <c r="L70" s="226" t="s">
        <v>49</v>
      </c>
      <c r="M70" s="49" t="s">
        <v>672</v>
      </c>
      <c r="N70" s="162">
        <v>1</v>
      </c>
      <c r="O70" s="49">
        <v>50</v>
      </c>
      <c r="P70" s="49">
        <v>50</v>
      </c>
      <c r="Q70" s="49">
        <v>10</v>
      </c>
      <c r="R70" s="163">
        <f t="shared" si="3"/>
        <v>0.025</v>
      </c>
      <c r="S70" s="179"/>
      <c r="T70" s="229" t="s">
        <v>110</v>
      </c>
      <c r="U70" s="235"/>
      <c r="V70" s="235"/>
      <c r="W70" s="237"/>
      <c r="X70" s="259"/>
      <c r="Y70" s="164"/>
      <c r="Z70" s="50"/>
      <c r="AA70" s="231"/>
      <c r="AB70" s="239"/>
      <c r="AC70" s="183"/>
      <c r="AD70" s="260"/>
      <c r="AE70" s="261"/>
    </row>
    <row r="71" spans="1:31" ht="12.75">
      <c r="A71" s="159" t="s">
        <v>114</v>
      </c>
      <c r="B71" s="160" t="s">
        <v>115</v>
      </c>
      <c r="C71" s="156" t="s">
        <v>1451</v>
      </c>
      <c r="D71" s="160" t="s">
        <v>1215</v>
      </c>
      <c r="E71" s="156" t="s">
        <v>1214</v>
      </c>
      <c r="F71" s="160" t="s">
        <v>1450</v>
      </c>
      <c r="G71" s="176" t="s">
        <v>665</v>
      </c>
      <c r="H71" s="412">
        <v>1222</v>
      </c>
      <c r="I71" s="162" t="s">
        <v>1215</v>
      </c>
      <c r="J71" s="157" t="s">
        <v>1440</v>
      </c>
      <c r="K71" s="236"/>
      <c r="L71" s="226" t="s">
        <v>32</v>
      </c>
      <c r="M71" s="49" t="s">
        <v>673</v>
      </c>
      <c r="N71" s="162">
        <v>1</v>
      </c>
      <c r="O71" s="49">
        <v>90</v>
      </c>
      <c r="P71" s="49">
        <v>100</v>
      </c>
      <c r="Q71" s="49">
        <v>40</v>
      </c>
      <c r="R71" s="163">
        <f t="shared" si="3"/>
        <v>0.36</v>
      </c>
      <c r="S71" s="179"/>
      <c r="T71" s="229" t="s">
        <v>110</v>
      </c>
      <c r="U71" s="235"/>
      <c r="V71" s="235"/>
      <c r="W71" s="237"/>
      <c r="X71" s="259"/>
      <c r="Y71" s="164"/>
      <c r="Z71" s="50"/>
      <c r="AA71" s="231"/>
      <c r="AB71" s="239"/>
      <c r="AC71" s="183"/>
      <c r="AD71" s="260"/>
      <c r="AE71" s="261"/>
    </row>
    <row r="72" spans="1:31" ht="12.75">
      <c r="A72" s="159" t="s">
        <v>114</v>
      </c>
      <c r="B72" s="160" t="s">
        <v>115</v>
      </c>
      <c r="C72" s="156" t="s">
        <v>1451</v>
      </c>
      <c r="D72" s="160" t="s">
        <v>1215</v>
      </c>
      <c r="E72" s="156" t="s">
        <v>1214</v>
      </c>
      <c r="F72" s="160" t="s">
        <v>1450</v>
      </c>
      <c r="G72" s="176" t="s">
        <v>666</v>
      </c>
      <c r="H72" s="412">
        <v>1222</v>
      </c>
      <c r="I72" s="162" t="s">
        <v>1215</v>
      </c>
      <c r="J72" s="157" t="s">
        <v>1452</v>
      </c>
      <c r="K72" s="236"/>
      <c r="L72" s="226" t="s">
        <v>32</v>
      </c>
      <c r="M72" s="49" t="s">
        <v>261</v>
      </c>
      <c r="N72" s="162">
        <v>1</v>
      </c>
      <c r="O72" s="49">
        <v>40</v>
      </c>
      <c r="P72" s="49">
        <v>65</v>
      </c>
      <c r="Q72" s="49">
        <v>70</v>
      </c>
      <c r="R72" s="163">
        <f t="shared" si="3"/>
        <v>0.182</v>
      </c>
      <c r="S72" s="179"/>
      <c r="T72" s="229" t="s">
        <v>110</v>
      </c>
      <c r="U72" s="235"/>
      <c r="V72" s="235"/>
      <c r="W72" s="237"/>
      <c r="X72" s="259"/>
      <c r="Y72" s="164"/>
      <c r="Z72" s="50"/>
      <c r="AA72" s="231"/>
      <c r="AB72" s="239"/>
      <c r="AC72" s="183"/>
      <c r="AD72" s="260"/>
      <c r="AE72" s="261"/>
    </row>
    <row r="73" spans="1:31" ht="12.75">
      <c r="A73" s="159" t="s">
        <v>114</v>
      </c>
      <c r="B73" s="160" t="s">
        <v>115</v>
      </c>
      <c r="C73" s="156" t="s">
        <v>1451</v>
      </c>
      <c r="D73" s="160" t="s">
        <v>1215</v>
      </c>
      <c r="E73" s="156" t="s">
        <v>1214</v>
      </c>
      <c r="F73" s="160" t="s">
        <v>1450</v>
      </c>
      <c r="G73" s="176" t="s">
        <v>667</v>
      </c>
      <c r="H73" s="412">
        <v>1222</v>
      </c>
      <c r="I73" s="162" t="s">
        <v>1215</v>
      </c>
      <c r="J73" s="157" t="s">
        <v>1452</v>
      </c>
      <c r="K73" s="236"/>
      <c r="L73" s="226" t="s">
        <v>48</v>
      </c>
      <c r="M73" s="49" t="s">
        <v>405</v>
      </c>
      <c r="N73" s="162">
        <v>1</v>
      </c>
      <c r="O73" s="49">
        <v>40</v>
      </c>
      <c r="P73" s="49">
        <v>60</v>
      </c>
      <c r="Q73" s="49">
        <v>70</v>
      </c>
      <c r="R73" s="163">
        <f t="shared" si="3"/>
        <v>0.168</v>
      </c>
      <c r="S73" s="179"/>
      <c r="T73" s="229" t="s">
        <v>110</v>
      </c>
      <c r="U73" s="235"/>
      <c r="V73" s="235"/>
      <c r="W73" s="237"/>
      <c r="X73" s="259"/>
      <c r="Y73" s="164"/>
      <c r="Z73" s="50"/>
      <c r="AA73" s="231"/>
      <c r="AB73" s="239"/>
      <c r="AC73" s="183"/>
      <c r="AD73" s="260"/>
      <c r="AE73" s="261"/>
    </row>
    <row r="74" spans="1:31" ht="12.75">
      <c r="A74" s="159" t="s">
        <v>114</v>
      </c>
      <c r="B74" s="160" t="s">
        <v>115</v>
      </c>
      <c r="C74" s="156" t="s">
        <v>1451</v>
      </c>
      <c r="D74" s="160" t="s">
        <v>1215</v>
      </c>
      <c r="E74" s="156" t="s">
        <v>1214</v>
      </c>
      <c r="F74" s="160" t="s">
        <v>1450</v>
      </c>
      <c r="G74" s="176" t="s">
        <v>668</v>
      </c>
      <c r="H74" s="412">
        <v>1222</v>
      </c>
      <c r="I74" s="162" t="s">
        <v>1215</v>
      </c>
      <c r="J74" s="157" t="s">
        <v>1452</v>
      </c>
      <c r="K74" s="236"/>
      <c r="L74" s="226" t="s">
        <v>49</v>
      </c>
      <c r="M74" s="49" t="s">
        <v>674</v>
      </c>
      <c r="N74" s="162">
        <v>1</v>
      </c>
      <c r="O74" s="49">
        <v>75</v>
      </c>
      <c r="P74" s="49">
        <v>30</v>
      </c>
      <c r="Q74" s="49">
        <v>13</v>
      </c>
      <c r="R74" s="163">
        <f t="shared" si="3"/>
        <v>0.02925</v>
      </c>
      <c r="S74" s="179"/>
      <c r="T74" s="229" t="s">
        <v>110</v>
      </c>
      <c r="U74" s="235"/>
      <c r="V74" s="235"/>
      <c r="W74" s="237"/>
      <c r="X74" s="259"/>
      <c r="Y74" s="164"/>
      <c r="Z74" s="50"/>
      <c r="AA74" s="231"/>
      <c r="AB74" s="239"/>
      <c r="AC74" s="183"/>
      <c r="AD74" s="260"/>
      <c r="AE74" s="261"/>
    </row>
    <row r="75" spans="1:31" ht="12.75">
      <c r="A75" s="159" t="s">
        <v>114</v>
      </c>
      <c r="B75" s="160" t="s">
        <v>115</v>
      </c>
      <c r="C75" s="156" t="s">
        <v>1451</v>
      </c>
      <c r="D75" s="160" t="s">
        <v>1215</v>
      </c>
      <c r="E75" s="156" t="s">
        <v>1214</v>
      </c>
      <c r="F75" s="160" t="s">
        <v>1450</v>
      </c>
      <c r="G75" s="176"/>
      <c r="H75" s="412">
        <v>1222</v>
      </c>
      <c r="I75" s="162" t="s">
        <v>1215</v>
      </c>
      <c r="J75" s="157" t="s">
        <v>1452</v>
      </c>
      <c r="K75" s="236"/>
      <c r="L75" s="226" t="s">
        <v>48</v>
      </c>
      <c r="M75" s="49" t="s">
        <v>675</v>
      </c>
      <c r="N75" s="162">
        <v>1</v>
      </c>
      <c r="O75" s="49"/>
      <c r="P75" s="49"/>
      <c r="Q75" s="49"/>
      <c r="R75" s="163">
        <v>6</v>
      </c>
      <c r="S75" s="179"/>
      <c r="T75" s="229" t="s">
        <v>110</v>
      </c>
      <c r="U75" s="235"/>
      <c r="V75" s="235"/>
      <c r="W75" s="237"/>
      <c r="X75" s="259"/>
      <c r="Y75" s="164"/>
      <c r="Z75" s="50"/>
      <c r="AA75" s="231"/>
      <c r="AB75" s="239"/>
      <c r="AC75" s="183"/>
      <c r="AD75" s="260"/>
      <c r="AE75" s="261"/>
    </row>
    <row r="76" spans="1:32" ht="13.5" thickBot="1">
      <c r="A76" s="53"/>
      <c r="B76" s="54"/>
      <c r="C76" s="155"/>
      <c r="D76" s="54"/>
      <c r="E76" s="155"/>
      <c r="F76" s="255"/>
      <c r="G76" s="263"/>
      <c r="H76" s="421"/>
      <c r="I76" s="419"/>
      <c r="J76" s="419"/>
      <c r="K76" s="418"/>
      <c r="L76" s="423" t="s">
        <v>32</v>
      </c>
      <c r="M76" s="255"/>
      <c r="N76" s="255">
        <v>1</v>
      </c>
      <c r="O76" s="255"/>
      <c r="P76" s="255"/>
      <c r="Q76" s="255"/>
      <c r="R76" s="269">
        <f>(O76*P76*Q76)/1000000</f>
        <v>0</v>
      </c>
      <c r="S76" s="180"/>
      <c r="T76" s="422" t="s">
        <v>110</v>
      </c>
      <c r="U76" s="419"/>
      <c r="V76" s="419"/>
      <c r="W76" s="419"/>
      <c r="X76" s="418"/>
      <c r="Y76" s="421"/>
      <c r="Z76" s="419"/>
      <c r="AA76" s="420"/>
      <c r="AB76" s="419"/>
      <c r="AC76" s="184"/>
      <c r="AD76" s="418"/>
      <c r="AE76" s="417"/>
      <c r="AF76" s="254"/>
    </row>
  </sheetData>
  <sheetProtection/>
  <protectedRanges>
    <protectedRange sqref="N4:Q8" name="Plage5"/>
    <protectedRange sqref="T29:AB75 T77:AB994" name="Plage3"/>
    <protectedRange sqref="B1:B2" name="Plage1"/>
    <protectedRange sqref="O29:Q36 M29:N44 O40:Q44 M45:Q75 K29:L75 M77:R994 A76:L994 A29:G75" name="Plage2"/>
    <protectedRange sqref="AD29:AE75 AD77:AE994" name="Plage4"/>
    <protectedRange sqref="R29:R75" name="Plage2_1_1_7_3"/>
    <protectedRange sqref="O37:Q37" name="Plage2_1"/>
    <protectedRange sqref="O38:Q38" name="Plage2_2"/>
    <protectedRange sqref="O39:Q39" name="Plage2_3"/>
    <protectedRange sqref="H29:J48" name="Plage2_4"/>
    <protectedRange sqref="H49:J75" name="Plage2_5"/>
    <protectedRange sqref="M76:Q76" name="Plage2_6"/>
    <protectedRange sqref="T76:AB76" name="Plage3_2_1"/>
    <protectedRange sqref="A76:Q76" name="Plage2_2_2"/>
    <protectedRange sqref="AD76:AE76" name="Plage4_2_1"/>
    <protectedRange sqref="R76" name="Plage2_1_1_7_3_2_1"/>
  </protectedRanges>
  <mergeCells count="35">
    <mergeCell ref="Z26:Z27"/>
    <mergeCell ref="AA26:AA27"/>
    <mergeCell ref="AB26:AB27"/>
    <mergeCell ref="AC26:AC27"/>
    <mergeCell ref="V26:V27"/>
    <mergeCell ref="W26:W27"/>
    <mergeCell ref="X26:X27"/>
    <mergeCell ref="Y26:Y27"/>
    <mergeCell ref="S26:S27"/>
    <mergeCell ref="T26:T27"/>
    <mergeCell ref="U26:U27"/>
    <mergeCell ref="AE25:AE27"/>
    <mergeCell ref="A26:A27"/>
    <mergeCell ref="B26:F26"/>
    <mergeCell ref="G26:G27"/>
    <mergeCell ref="H26:J26"/>
    <mergeCell ref="K26:K27"/>
    <mergeCell ref="AD26:AD27"/>
    <mergeCell ref="L26:L27"/>
    <mergeCell ref="M26:M27"/>
    <mergeCell ref="N26:N27"/>
    <mergeCell ref="O26:Q26"/>
    <mergeCell ref="H25:K25"/>
    <mergeCell ref="L25:R25"/>
    <mergeCell ref="R26:R27"/>
    <mergeCell ref="A5:A6"/>
    <mergeCell ref="A7:A8"/>
    <mergeCell ref="A9:A10"/>
    <mergeCell ref="N10:O10"/>
    <mergeCell ref="T25:X25"/>
    <mergeCell ref="Y25:AB25"/>
    <mergeCell ref="A11:A12"/>
    <mergeCell ref="A13:A14"/>
    <mergeCell ref="A15:A16"/>
    <mergeCell ref="A25:G25"/>
  </mergeCells>
  <dataValidations count="6">
    <dataValidation type="list" allowBlank="1" showErrorMessage="1" prompt="&#10;" sqref="L29:L76">
      <formula1>"INFO,MOB,VER,ROC,DIV,LAB,FRAG"</formula1>
    </dataValidation>
    <dataValidation type="list" allowBlank="1" showInputMessage="1" showErrorMessage="1" sqref="Y29:Y76">
      <formula1>"DOCBUR,DOCBIBLIO"</formula1>
    </dataValidation>
    <dataValidation type="list" allowBlank="1" showInputMessage="1" showErrorMessage="1" sqref="Q5 AD29:AD75 T29:T76 W29:X75">
      <formula1>"O,N"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8"/>
  <sheetViews>
    <sheetView showGridLines="0" zoomScalePageLayoutView="0" workbookViewId="0" topLeftCell="B17">
      <selection activeCell="V31" sqref="V31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4.42187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0.00390625" style="247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7.28125" style="5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247" customWidth="1"/>
    <col min="21" max="22" width="9.8515625" style="247" customWidth="1"/>
    <col min="23" max="24" width="7.28125" style="247" customWidth="1"/>
    <col min="25" max="25" width="9.00390625" style="247" customWidth="1"/>
    <col min="26" max="26" width="24.140625" style="247" customWidth="1"/>
    <col min="27" max="27" width="8.00390625" style="247" bestFit="1" customWidth="1"/>
    <col min="28" max="28" width="8.7109375" style="247" bestFit="1" customWidth="1"/>
    <col min="29" max="30" width="5.7109375" style="247" bestFit="1" customWidth="1"/>
    <col min="31" max="31" width="29.140625" style="247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39</v>
      </c>
      <c r="B1" s="99"/>
      <c r="C1" s="102"/>
      <c r="D1" s="101"/>
      <c r="E1" s="101"/>
      <c r="F1" s="101"/>
      <c r="G1" s="101"/>
      <c r="H1" s="213"/>
      <c r="I1" s="213"/>
      <c r="J1" s="213"/>
      <c r="K1" s="213"/>
      <c r="L1" s="101"/>
      <c r="M1" s="101"/>
      <c r="N1" s="101"/>
      <c r="O1" s="101"/>
      <c r="P1" s="101"/>
      <c r="Q1" s="101"/>
      <c r="R1" s="102"/>
      <c r="S1" s="102"/>
      <c r="T1" s="213"/>
      <c r="U1" s="213"/>
      <c r="V1" s="213"/>
      <c r="W1" s="213"/>
      <c r="X1" s="103"/>
      <c r="Y1" s="103"/>
      <c r="Z1" s="103"/>
      <c r="AA1" s="103"/>
      <c r="AB1" s="103"/>
      <c r="AC1" s="103"/>
      <c r="AD1" s="103"/>
      <c r="AE1" s="213"/>
      <c r="AF1" s="2"/>
      <c r="AG1" s="2"/>
    </row>
    <row r="2" spans="1:33" ht="15.75">
      <c r="A2" s="16" t="s">
        <v>712</v>
      </c>
      <c r="B2" s="16"/>
      <c r="C2" s="17"/>
      <c r="D2" s="18"/>
      <c r="E2" s="18"/>
      <c r="F2" s="18"/>
      <c r="G2" s="18"/>
      <c r="H2" s="16"/>
      <c r="I2" s="214"/>
      <c r="J2" s="215"/>
      <c r="K2" s="17"/>
      <c r="L2" s="18"/>
      <c r="M2" s="18"/>
      <c r="N2" s="18"/>
      <c r="O2" s="18"/>
      <c r="P2" s="18"/>
      <c r="Q2" s="18"/>
      <c r="R2" s="17"/>
      <c r="S2" s="17"/>
      <c r="T2" s="214"/>
      <c r="U2" s="214"/>
      <c r="V2" s="214"/>
      <c r="W2" s="214"/>
      <c r="X2" s="198"/>
      <c r="Y2" s="198"/>
      <c r="Z2" s="198"/>
      <c r="AA2" s="198"/>
      <c r="AB2" s="198"/>
      <c r="AC2" s="198"/>
      <c r="AD2" s="198"/>
      <c r="AE2" s="214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216"/>
      <c r="J3" s="217"/>
      <c r="L3" s="113"/>
      <c r="M3" s="113"/>
      <c r="N3" s="113"/>
      <c r="O3" s="113"/>
      <c r="P3" s="113"/>
      <c r="Q3" s="113"/>
      <c r="T3" s="216"/>
      <c r="U3" s="216"/>
      <c r="V3" s="216"/>
      <c r="W3" s="216"/>
      <c r="X3" s="14"/>
      <c r="Y3" s="14"/>
      <c r="Z3" s="14"/>
      <c r="AA3" s="14"/>
      <c r="AB3" s="14"/>
      <c r="AC3" s="14"/>
      <c r="AD3" s="14"/>
      <c r="AE3" s="216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216"/>
      <c r="AA4" s="216"/>
      <c r="AB4" s="216"/>
      <c r="AC4" s="216"/>
      <c r="AD4" s="216"/>
      <c r="AE4" s="216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216"/>
      <c r="I5" s="216"/>
      <c r="J5" s="217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216"/>
      <c r="AA5" s="216"/>
      <c r="AB5" s="216"/>
      <c r="AC5" s="216"/>
      <c r="AD5" s="216"/>
      <c r="AE5" s="216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216"/>
      <c r="I6" s="216"/>
      <c r="J6" s="217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216"/>
      <c r="AA6" s="216"/>
      <c r="AB6" s="216"/>
      <c r="AC6" s="216"/>
      <c r="AD6" s="216"/>
      <c r="AE6" s="216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216"/>
      <c r="I7" s="216"/>
      <c r="J7" s="217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216"/>
      <c r="AA7" s="216"/>
      <c r="AB7" s="216"/>
      <c r="AC7" s="216"/>
      <c r="AD7" s="216"/>
      <c r="AE7" s="216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216"/>
      <c r="I8" s="216"/>
      <c r="J8" s="217"/>
      <c r="K8" s="2"/>
      <c r="L8" s="148" t="s">
        <v>102</v>
      </c>
      <c r="M8" s="149"/>
      <c r="N8" s="149"/>
      <c r="O8" s="150"/>
      <c r="P8" s="151"/>
      <c r="Q8" s="197">
        <f>SUM($R$29:$R$985)+SUM($AB$29:$AB$985)</f>
        <v>20.953999999999997</v>
      </c>
      <c r="R8"/>
      <c r="S8" s="192"/>
      <c r="T8" s="113"/>
      <c r="U8" s="114"/>
      <c r="V8" s="114"/>
      <c r="W8" s="115"/>
      <c r="X8" s="117"/>
      <c r="Y8" s="14"/>
      <c r="Z8" s="216"/>
      <c r="AA8" s="216"/>
      <c r="AB8" s="216"/>
      <c r="AC8" s="216"/>
      <c r="AD8" s="216"/>
      <c r="AE8" s="216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216"/>
      <c r="I9" s="216"/>
      <c r="J9" s="217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216"/>
      <c r="AA9" s="216"/>
      <c r="AB9" s="216"/>
      <c r="AC9" s="216"/>
      <c r="AD9" s="216"/>
      <c r="AE9" s="216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216"/>
      <c r="I10" s="216"/>
      <c r="J10" s="217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216"/>
      <c r="AA10" s="216"/>
      <c r="AB10" s="216"/>
      <c r="AC10" s="216"/>
      <c r="AD10" s="216"/>
      <c r="AE10" s="216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216"/>
      <c r="I11" s="216"/>
      <c r="J11" s="217"/>
      <c r="K11" s="2"/>
      <c r="L11" s="189" t="s">
        <v>82</v>
      </c>
      <c r="M11" s="190"/>
      <c r="N11" s="186"/>
      <c r="O11" s="191">
        <f>SUMIF($L$29:$L$977,"INFO",$R$29:$R$977)</f>
        <v>12.177999999999999</v>
      </c>
      <c r="P11" s="181">
        <f>SUMIF($L$29:$L$977,"INFO",$S$29:$S$977)</f>
        <v>5.589</v>
      </c>
      <c r="Q11" s="182">
        <f aca="true" t="shared" si="0" ref="Q11:Q19">O11-P11</f>
        <v>6.588999999999999</v>
      </c>
      <c r="R11" s="192"/>
      <c r="S11" s="192"/>
      <c r="T11" s="113"/>
      <c r="U11" s="114"/>
      <c r="V11" s="114"/>
      <c r="W11" s="115"/>
      <c r="X11" s="117"/>
      <c r="Y11" s="14"/>
      <c r="Z11" s="216"/>
      <c r="AA11" s="216"/>
      <c r="AB11" s="216"/>
      <c r="AC11" s="216"/>
      <c r="AD11" s="216"/>
      <c r="AE11" s="216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216"/>
      <c r="I12" s="216"/>
      <c r="J12" s="217"/>
      <c r="K12" s="2"/>
      <c r="L12" s="189" t="s">
        <v>83</v>
      </c>
      <c r="M12" s="190"/>
      <c r="N12" s="186"/>
      <c r="O12" s="181">
        <f>SUMIF($L$29:$L$977,"MOB",$R$29:$R$977)</f>
        <v>8.776</v>
      </c>
      <c r="P12" s="181">
        <f>SUMIF($L$29:$L$977,"MOB",$S$29:$S$977)</f>
        <v>0</v>
      </c>
      <c r="Q12" s="182">
        <f t="shared" si="0"/>
        <v>8.776</v>
      </c>
      <c r="R12" s="192"/>
      <c r="S12" s="192"/>
      <c r="T12" s="113"/>
      <c r="U12" s="114"/>
      <c r="V12" s="114"/>
      <c r="W12" s="115"/>
      <c r="X12" s="117"/>
      <c r="Y12" s="14"/>
      <c r="Z12" s="216"/>
      <c r="AA12" s="216"/>
      <c r="AB12" s="216"/>
      <c r="AC12" s="216"/>
      <c r="AD12" s="216"/>
      <c r="AE12" s="216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216"/>
      <c r="I13" s="216"/>
      <c r="J13" s="217"/>
      <c r="K13" s="2"/>
      <c r="L13" s="189" t="s">
        <v>84</v>
      </c>
      <c r="M13" s="190"/>
      <c r="N13" s="186"/>
      <c r="O13" s="181">
        <f>SUMIF($L$29:$L$977,"DIV",$R$29:$R$977)</f>
        <v>0</v>
      </c>
      <c r="P13" s="181">
        <f>SUMIF($L$29:$L$977,"DIV",$S$29:$S$977)</f>
        <v>0</v>
      </c>
      <c r="Q13" s="182">
        <f t="shared" si="0"/>
        <v>0</v>
      </c>
      <c r="R13" s="192"/>
      <c r="S13" s="192"/>
      <c r="T13" s="113"/>
      <c r="U13" s="114"/>
      <c r="V13" s="114"/>
      <c r="W13" s="115"/>
      <c r="X13" s="117"/>
      <c r="Y13" s="14"/>
      <c r="Z13" s="216"/>
      <c r="AA13" s="216"/>
      <c r="AB13" s="216"/>
      <c r="AC13" s="216"/>
      <c r="AD13" s="216"/>
      <c r="AE13" s="216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218"/>
      <c r="I14" s="219"/>
      <c r="J14" s="219"/>
      <c r="K14" s="219"/>
      <c r="L14" s="189" t="s">
        <v>85</v>
      </c>
      <c r="M14" s="190"/>
      <c r="N14" s="186"/>
      <c r="O14" s="181">
        <f>SUMIF($L$29:$L$977,"LAB",$R$32:$R$977)</f>
        <v>0</v>
      </c>
      <c r="P14" s="181">
        <f>SUMIF($L$29:$L$977,"LAB",$S$29:$S$977)</f>
        <v>0</v>
      </c>
      <c r="Q14" s="182">
        <f t="shared" si="0"/>
        <v>0</v>
      </c>
      <c r="R14" s="193"/>
      <c r="S14" s="193"/>
      <c r="T14" s="218"/>
      <c r="U14" s="218"/>
      <c r="V14" s="218"/>
      <c r="W14" s="218"/>
      <c r="X14" s="219"/>
      <c r="Y14" s="219"/>
      <c r="Z14" s="219"/>
      <c r="AA14" s="219"/>
      <c r="AB14" s="219"/>
      <c r="AC14" s="219"/>
      <c r="AD14" s="219"/>
      <c r="AE14" s="218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216"/>
      <c r="I15" s="216"/>
      <c r="J15" s="217"/>
      <c r="K15" s="2"/>
      <c r="L15" s="189" t="s">
        <v>86</v>
      </c>
      <c r="M15" s="190"/>
      <c r="N15" s="186"/>
      <c r="O15" s="181">
        <f>SUMIF($L$29:$L$977,"FRAG",$R$29:$R$977)</f>
        <v>0</v>
      </c>
      <c r="P15" s="181">
        <f>SUMIF($L$29:$L$977,"FRAG",$S$29:$S$977)</f>
        <v>0</v>
      </c>
      <c r="Q15" s="182">
        <f t="shared" si="0"/>
        <v>0</v>
      </c>
      <c r="R15" s="192"/>
      <c r="S15" s="192"/>
      <c r="T15" s="113"/>
      <c r="U15" s="114"/>
      <c r="V15" s="114"/>
      <c r="W15" s="115"/>
      <c r="X15" s="117"/>
      <c r="Y15" s="14"/>
      <c r="Z15" s="216"/>
      <c r="AA15" s="216"/>
      <c r="AB15" s="216"/>
      <c r="AC15" s="216"/>
      <c r="AD15" s="216"/>
      <c r="AE15" s="216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216"/>
      <c r="I16" s="216"/>
      <c r="J16" s="217"/>
      <c r="K16" s="2"/>
      <c r="L16" s="189" t="s">
        <v>87</v>
      </c>
      <c r="M16" s="190"/>
      <c r="N16" s="186"/>
      <c r="O16" s="181">
        <f>SUMIF($L$29:$L$977,"VER",$R$29:$R$977)</f>
        <v>0</v>
      </c>
      <c r="P16" s="181">
        <f>SUMIF($L$29:$L$977,"VER",$S$29:$S$977)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216"/>
      <c r="AA16" s="216"/>
      <c r="AB16" s="216"/>
      <c r="AC16" s="216"/>
      <c r="AD16" s="216"/>
      <c r="AE16" s="216"/>
    </row>
    <row r="17" spans="1:31" ht="16.5" thickBot="1">
      <c r="A17" s="112"/>
      <c r="B17" s="112"/>
      <c r="C17" s="2"/>
      <c r="D17" s="113"/>
      <c r="E17" s="113"/>
      <c r="F17" s="113"/>
      <c r="G17" s="113"/>
      <c r="H17" s="216"/>
      <c r="I17" s="216"/>
      <c r="J17" s="217"/>
      <c r="K17" s="2"/>
      <c r="L17" s="189" t="s">
        <v>88</v>
      </c>
      <c r="M17" s="190"/>
      <c r="N17" s="186"/>
      <c r="O17" s="181">
        <f>SUMIF($L$29:$L$977,"ROC",$R$29:$R$977)</f>
        <v>0</v>
      </c>
      <c r="P17" s="181">
        <f>SUMIF($L$29:$L$977,"ROC",$S$29:$S$977)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216"/>
      <c r="AA17" s="216"/>
      <c r="AB17" s="216"/>
      <c r="AC17" s="216"/>
      <c r="AD17" s="216"/>
      <c r="AE17" s="216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218"/>
      <c r="I18" s="219"/>
      <c r="J18" s="219"/>
      <c r="K18" s="219"/>
      <c r="L18" s="189" t="s">
        <v>95</v>
      </c>
      <c r="M18" s="190"/>
      <c r="N18" s="186"/>
      <c r="O18" s="181">
        <f>SUMIF($Y$29:$Y$977,"DOCBUR",$AB$29:$AB$977)</f>
        <v>0</v>
      </c>
      <c r="P18" s="181">
        <f>SUMIF($Y$29:$Y$977,"DOCBUR",$AC$29:$AC$977)</f>
        <v>0</v>
      </c>
      <c r="Q18" s="182">
        <f t="shared" si="0"/>
        <v>0</v>
      </c>
      <c r="R18" s="193"/>
      <c r="S18" s="193"/>
      <c r="T18" s="218"/>
      <c r="U18" s="218"/>
      <c r="V18" s="218"/>
      <c r="W18" s="218"/>
      <c r="X18" s="219"/>
      <c r="Y18" s="219"/>
      <c r="Z18" s="219"/>
      <c r="AA18" s="219"/>
      <c r="AB18" s="219"/>
      <c r="AC18" s="219"/>
      <c r="AD18" s="219"/>
      <c r="AE18" s="218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216"/>
      <c r="I19" s="216"/>
      <c r="J19" s="217"/>
      <c r="K19" s="2"/>
      <c r="L19" s="189" t="s">
        <v>96</v>
      </c>
      <c r="M19" s="190"/>
      <c r="N19" s="186"/>
      <c r="O19" s="181">
        <f>SUMIF($Y$29:$Y$977,"DOCBIBLIO",$AB$29:$AB$977)</f>
        <v>0</v>
      </c>
      <c r="P19" s="181">
        <f>SUMIF($Y$29:$Y$977,"DOCBIBLIO",$AC$29:$AC$977)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216"/>
      <c r="AA19" s="216"/>
      <c r="AB19" s="216"/>
      <c r="AC19" s="216"/>
      <c r="AD19" s="216"/>
      <c r="AE19" s="216"/>
    </row>
    <row r="20" spans="1:31" ht="15.75">
      <c r="A20" s="112"/>
      <c r="B20" s="112"/>
      <c r="C20" s="2"/>
      <c r="D20" s="113"/>
      <c r="E20" s="113"/>
      <c r="F20" s="113"/>
      <c r="G20" s="113"/>
      <c r="H20" s="216"/>
      <c r="I20" s="216"/>
      <c r="J20" s="217"/>
      <c r="K20" s="2"/>
      <c r="L20" s="310"/>
      <c r="M20" s="310"/>
      <c r="N20" s="311"/>
      <c r="O20" s="312"/>
      <c r="P20" s="312"/>
      <c r="Q20" s="312"/>
      <c r="R20" s="192"/>
      <c r="S20" s="192"/>
      <c r="T20" s="113"/>
      <c r="U20" s="114"/>
      <c r="V20" s="114"/>
      <c r="W20" s="115"/>
      <c r="X20" s="117"/>
      <c r="Y20" s="14"/>
      <c r="Z20" s="216"/>
      <c r="AA20" s="216"/>
      <c r="AB20" s="216"/>
      <c r="AC20" s="216"/>
      <c r="AD20" s="216"/>
      <c r="AE20" s="216"/>
    </row>
    <row r="21" spans="1:31" ht="15.75">
      <c r="A21" s="112"/>
      <c r="B21" s="112"/>
      <c r="C21" s="2"/>
      <c r="D21" s="113"/>
      <c r="E21" s="113"/>
      <c r="F21" s="113"/>
      <c r="G21" s="113"/>
      <c r="H21" s="216"/>
      <c r="I21" s="216"/>
      <c r="J21" s="217"/>
      <c r="K21" s="2"/>
      <c r="L21" s="310"/>
      <c r="M21" s="310"/>
      <c r="N21" s="311"/>
      <c r="O21" s="312"/>
      <c r="P21" s="312"/>
      <c r="Q21" s="312"/>
      <c r="R21" s="192"/>
      <c r="S21" s="192"/>
      <c r="T21" s="113"/>
      <c r="U21" s="114"/>
      <c r="V21" s="114"/>
      <c r="W21" s="115"/>
      <c r="X21" s="117"/>
      <c r="Y21" s="14"/>
      <c r="Z21" s="216"/>
      <c r="AA21" s="216"/>
      <c r="AB21" s="216"/>
      <c r="AC21" s="216"/>
      <c r="AD21" s="216"/>
      <c r="AE21" s="216"/>
    </row>
    <row r="22" spans="1:31" ht="15.75">
      <c r="A22" s="112"/>
      <c r="B22" s="112"/>
      <c r="C22" s="2"/>
      <c r="D22" s="113"/>
      <c r="E22" s="113"/>
      <c r="F22" s="113"/>
      <c r="G22" s="113"/>
      <c r="H22" s="216"/>
      <c r="I22" s="216"/>
      <c r="J22" s="217"/>
      <c r="K22" s="2"/>
      <c r="L22" s="310"/>
      <c r="M22" s="310"/>
      <c r="N22" s="311"/>
      <c r="O22" s="312"/>
      <c r="P22" s="312"/>
      <c r="Q22" s="312"/>
      <c r="R22" s="192"/>
      <c r="S22" s="192"/>
      <c r="T22" s="113"/>
      <c r="U22" s="114"/>
      <c r="V22" s="114"/>
      <c r="W22" s="115"/>
      <c r="X22" s="117"/>
      <c r="Y22" s="14"/>
      <c r="Z22" s="216"/>
      <c r="AA22" s="216"/>
      <c r="AB22" s="216"/>
      <c r="AC22" s="216"/>
      <c r="AD22" s="216"/>
      <c r="AE22" s="216"/>
    </row>
    <row r="23" spans="1:31" ht="15.75">
      <c r="A23" s="112"/>
      <c r="B23" s="112"/>
      <c r="C23" s="2"/>
      <c r="D23" s="113"/>
      <c r="E23" s="113"/>
      <c r="F23" s="113"/>
      <c r="G23" s="113"/>
      <c r="H23" s="216"/>
      <c r="I23" s="216"/>
      <c r="J23" s="217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216"/>
      <c r="AA23" s="216"/>
      <c r="AB23" s="216"/>
      <c r="AC23" s="216"/>
      <c r="AD23" s="216"/>
      <c r="AE23" s="216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218"/>
      <c r="I24" s="219"/>
      <c r="J24" s="219"/>
      <c r="K24" s="219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X24" s="219"/>
      <c r="Y24" s="219"/>
      <c r="Z24" s="219"/>
      <c r="AA24" s="219"/>
      <c r="AB24" s="219"/>
      <c r="AC24" s="219"/>
      <c r="AD24" s="219"/>
      <c r="AE24" s="218"/>
      <c r="AF24" s="23"/>
      <c r="AG24" s="23"/>
      <c r="AH24" s="8"/>
    </row>
    <row r="25" spans="1:31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7"/>
      <c r="V25" s="767"/>
      <c r="W25" s="767"/>
      <c r="X25" s="767"/>
      <c r="Y25" s="764" t="s">
        <v>35</v>
      </c>
      <c r="Z25" s="765"/>
      <c r="AA25" s="765"/>
      <c r="AB25" s="765"/>
      <c r="AC25" s="153"/>
      <c r="AD25" s="138"/>
      <c r="AE25" s="754" t="s">
        <v>0</v>
      </c>
    </row>
    <row r="26" spans="1:31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1095</v>
      </c>
      <c r="S26" s="740" t="s">
        <v>91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713</v>
      </c>
      <c r="AB26" s="758" t="s">
        <v>1096</v>
      </c>
      <c r="AC26" s="762" t="s">
        <v>91</v>
      </c>
      <c r="AD26" s="757" t="s">
        <v>55</v>
      </c>
      <c r="AE26" s="755"/>
    </row>
    <row r="27" spans="1:31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104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68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77"/>
      <c r="S27" s="741"/>
      <c r="T27" s="742"/>
      <c r="U27" s="762"/>
      <c r="V27" s="762"/>
      <c r="W27" s="762"/>
      <c r="X27" s="762"/>
      <c r="Y27" s="761"/>
      <c r="Z27" s="759"/>
      <c r="AA27" s="759"/>
      <c r="AB27" s="759"/>
      <c r="AC27" s="763"/>
      <c r="AD27" s="757"/>
      <c r="AE27" s="756"/>
    </row>
    <row r="28" spans="1:31" ht="12.75">
      <c r="A28" s="167"/>
      <c r="B28" s="222"/>
      <c r="C28" s="168"/>
      <c r="D28" s="168"/>
      <c r="E28" s="168"/>
      <c r="F28" s="168"/>
      <c r="G28" s="169"/>
      <c r="H28" s="223"/>
      <c r="I28" s="224"/>
      <c r="J28" s="224"/>
      <c r="K28" s="225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156" t="s">
        <v>1461</v>
      </c>
      <c r="D29" s="160" t="s">
        <v>1439</v>
      </c>
      <c r="E29" s="156" t="s">
        <v>829</v>
      </c>
      <c r="F29" s="160" t="s">
        <v>1441</v>
      </c>
      <c r="G29" s="176" t="s">
        <v>830</v>
      </c>
      <c r="H29" s="226">
        <v>1222</v>
      </c>
      <c r="I29" s="162" t="s">
        <v>1439</v>
      </c>
      <c r="J29" s="161" t="s">
        <v>1464</v>
      </c>
      <c r="K29" s="228"/>
      <c r="L29" s="226" t="s">
        <v>32</v>
      </c>
      <c r="M29" s="162" t="s">
        <v>106</v>
      </c>
      <c r="N29" s="162">
        <v>1</v>
      </c>
      <c r="O29" s="162">
        <v>180</v>
      </c>
      <c r="P29" s="162">
        <v>80</v>
      </c>
      <c r="Q29" s="162">
        <v>75</v>
      </c>
      <c r="R29" s="163">
        <f>(O29*P29*Q29)/1000000</f>
        <v>1.08</v>
      </c>
      <c r="S29" s="179">
        <f aca="true" t="shared" si="1" ref="S29:S48">IF(T29="O",R29,0)</f>
        <v>0</v>
      </c>
      <c r="T29" s="229" t="s">
        <v>110</v>
      </c>
      <c r="U29" s="227"/>
      <c r="V29" s="162" t="s">
        <v>99</v>
      </c>
      <c r="W29" s="230"/>
      <c r="X29" s="230"/>
      <c r="Y29" s="164"/>
      <c r="Z29" s="165"/>
      <c r="AA29" s="227"/>
      <c r="AB29" s="227"/>
      <c r="AC29" s="183">
        <f aca="true" t="shared" si="2" ref="AC29:AC48">IF(AD29="O",AB29,0)</f>
        <v>0</v>
      </c>
      <c r="AD29" s="233"/>
      <c r="AE29" s="166"/>
    </row>
    <row r="30" spans="1:31" s="19" customFormat="1" ht="12.75">
      <c r="A30" s="159" t="s">
        <v>114</v>
      </c>
      <c r="B30" s="160" t="s">
        <v>115</v>
      </c>
      <c r="C30" s="156" t="s">
        <v>1461</v>
      </c>
      <c r="D30" s="160" t="s">
        <v>1439</v>
      </c>
      <c r="E30" s="156" t="s">
        <v>829</v>
      </c>
      <c r="F30" s="160" t="s">
        <v>1441</v>
      </c>
      <c r="G30" s="176" t="s">
        <v>831</v>
      </c>
      <c r="H30" s="226">
        <v>1222</v>
      </c>
      <c r="I30" s="162" t="s">
        <v>1439</v>
      </c>
      <c r="J30" s="161" t="s">
        <v>1464</v>
      </c>
      <c r="K30" s="228"/>
      <c r="L30" s="226" t="s">
        <v>32</v>
      </c>
      <c r="M30" s="162" t="s">
        <v>106</v>
      </c>
      <c r="N30" s="162">
        <v>1</v>
      </c>
      <c r="O30" s="162">
        <v>180</v>
      </c>
      <c r="P30" s="162">
        <v>80</v>
      </c>
      <c r="Q30" s="162">
        <v>75</v>
      </c>
      <c r="R30" s="163">
        <f aca="true" t="shared" si="3" ref="R30:R38">(O30*P30*Q30)/1000000</f>
        <v>1.08</v>
      </c>
      <c r="S30" s="179">
        <f t="shared" si="1"/>
        <v>0</v>
      </c>
      <c r="T30" s="229" t="s">
        <v>110</v>
      </c>
      <c r="U30" s="227"/>
      <c r="V30" s="227"/>
      <c r="W30" s="230"/>
      <c r="X30" s="230"/>
      <c r="Y30" s="164"/>
      <c r="Z30" s="165"/>
      <c r="AA30" s="227"/>
      <c r="AB30" s="227"/>
      <c r="AC30" s="183">
        <f t="shared" si="2"/>
        <v>0</v>
      </c>
      <c r="AD30" s="233"/>
      <c r="AE30" s="166"/>
    </row>
    <row r="31" spans="1:31" s="19" customFormat="1" ht="12.75">
      <c r="A31" s="159" t="s">
        <v>114</v>
      </c>
      <c r="B31" s="160" t="s">
        <v>115</v>
      </c>
      <c r="C31" s="156" t="s">
        <v>1461</v>
      </c>
      <c r="D31" s="160" t="s">
        <v>1439</v>
      </c>
      <c r="E31" s="156" t="s">
        <v>829</v>
      </c>
      <c r="F31" s="48" t="s">
        <v>1441</v>
      </c>
      <c r="G31" s="176" t="s">
        <v>832</v>
      </c>
      <c r="H31" s="226">
        <v>1222</v>
      </c>
      <c r="I31" s="162" t="s">
        <v>1439</v>
      </c>
      <c r="J31" s="157" t="s">
        <v>187</v>
      </c>
      <c r="K31" s="236"/>
      <c r="L31" s="226" t="s">
        <v>32</v>
      </c>
      <c r="M31" s="162" t="s">
        <v>106</v>
      </c>
      <c r="N31" s="162">
        <v>1</v>
      </c>
      <c r="O31" s="162">
        <v>180</v>
      </c>
      <c r="P31" s="162">
        <v>80</v>
      </c>
      <c r="Q31" s="162">
        <v>75</v>
      </c>
      <c r="R31" s="163">
        <f t="shared" si="3"/>
        <v>1.08</v>
      </c>
      <c r="S31" s="179">
        <f t="shared" si="1"/>
        <v>0</v>
      </c>
      <c r="T31" s="229" t="s">
        <v>110</v>
      </c>
      <c r="U31" s="235"/>
      <c r="V31" s="49" t="s">
        <v>99</v>
      </c>
      <c r="W31" s="237"/>
      <c r="X31" s="237"/>
      <c r="Y31" s="307"/>
      <c r="Z31" s="50"/>
      <c r="AA31" s="235"/>
      <c r="AB31" s="313"/>
      <c r="AC31" s="183">
        <f t="shared" si="2"/>
        <v>0</v>
      </c>
      <c r="AD31" s="240"/>
      <c r="AE31" s="51"/>
    </row>
    <row r="32" spans="1:31" s="19" customFormat="1" ht="12.75">
      <c r="A32" s="159" t="s">
        <v>114</v>
      </c>
      <c r="B32" s="160" t="s">
        <v>115</v>
      </c>
      <c r="C32" s="156" t="s">
        <v>1461</v>
      </c>
      <c r="D32" s="160" t="s">
        <v>1439</v>
      </c>
      <c r="E32" s="156" t="s">
        <v>829</v>
      </c>
      <c r="F32" s="160" t="s">
        <v>1441</v>
      </c>
      <c r="G32" s="176" t="s">
        <v>833</v>
      </c>
      <c r="H32" s="226">
        <v>1222</v>
      </c>
      <c r="I32" s="162" t="s">
        <v>1439</v>
      </c>
      <c r="J32" s="161" t="s">
        <v>187</v>
      </c>
      <c r="K32" s="228"/>
      <c r="L32" s="226" t="s">
        <v>32</v>
      </c>
      <c r="M32" s="162" t="s">
        <v>106</v>
      </c>
      <c r="N32" s="162">
        <v>1</v>
      </c>
      <c r="O32" s="162">
        <v>180</v>
      </c>
      <c r="P32" s="162">
        <v>80</v>
      </c>
      <c r="Q32" s="162">
        <v>75</v>
      </c>
      <c r="R32" s="163">
        <f t="shared" si="3"/>
        <v>1.08</v>
      </c>
      <c r="S32" s="179">
        <f t="shared" si="1"/>
        <v>0</v>
      </c>
      <c r="T32" s="229" t="s">
        <v>110</v>
      </c>
      <c r="U32" s="227"/>
      <c r="V32" s="227"/>
      <c r="W32" s="230"/>
      <c r="X32" s="230"/>
      <c r="Y32" s="164"/>
      <c r="Z32" s="165"/>
      <c r="AA32" s="227"/>
      <c r="AB32" s="227"/>
      <c r="AC32" s="183">
        <f t="shared" si="2"/>
        <v>0</v>
      </c>
      <c r="AD32" s="233"/>
      <c r="AE32" s="166"/>
    </row>
    <row r="33" spans="1:31" s="19" customFormat="1" ht="12.75">
      <c r="A33" s="159" t="s">
        <v>114</v>
      </c>
      <c r="B33" s="160" t="s">
        <v>115</v>
      </c>
      <c r="C33" s="156" t="s">
        <v>1461</v>
      </c>
      <c r="D33" s="160" t="s">
        <v>1439</v>
      </c>
      <c r="E33" s="156" t="s">
        <v>829</v>
      </c>
      <c r="F33" s="160" t="s">
        <v>1441</v>
      </c>
      <c r="G33" s="176" t="s">
        <v>834</v>
      </c>
      <c r="H33" s="226">
        <v>1222</v>
      </c>
      <c r="I33" s="162" t="s">
        <v>1439</v>
      </c>
      <c r="J33" s="161" t="s">
        <v>187</v>
      </c>
      <c r="K33" s="228"/>
      <c r="L33" s="226" t="s">
        <v>32</v>
      </c>
      <c r="M33" s="162" t="s">
        <v>106</v>
      </c>
      <c r="N33" s="162">
        <v>1</v>
      </c>
      <c r="O33" s="162">
        <v>150</v>
      </c>
      <c r="P33" s="162">
        <v>75</v>
      </c>
      <c r="Q33" s="162">
        <v>75</v>
      </c>
      <c r="R33" s="163">
        <f t="shared" si="3"/>
        <v>0.84375</v>
      </c>
      <c r="S33" s="179">
        <f t="shared" si="1"/>
        <v>0</v>
      </c>
      <c r="T33" s="229" t="s">
        <v>110</v>
      </c>
      <c r="U33" s="227"/>
      <c r="V33" s="162" t="s">
        <v>99</v>
      </c>
      <c r="W33" s="230"/>
      <c r="X33" s="230"/>
      <c r="Y33" s="164"/>
      <c r="Z33" s="165"/>
      <c r="AA33" s="227"/>
      <c r="AB33" s="227"/>
      <c r="AC33" s="183">
        <f t="shared" si="2"/>
        <v>0</v>
      </c>
      <c r="AD33" s="233"/>
      <c r="AE33" s="166"/>
    </row>
    <row r="34" spans="1:31" s="19" customFormat="1" ht="12.75">
      <c r="A34" s="159" t="s">
        <v>114</v>
      </c>
      <c r="B34" s="160" t="s">
        <v>115</v>
      </c>
      <c r="C34" s="156" t="s">
        <v>1461</v>
      </c>
      <c r="D34" s="160" t="s">
        <v>1439</v>
      </c>
      <c r="E34" s="156" t="s">
        <v>829</v>
      </c>
      <c r="F34" s="48" t="s">
        <v>1441</v>
      </c>
      <c r="G34" s="176" t="s">
        <v>835</v>
      </c>
      <c r="H34" s="226">
        <v>1222</v>
      </c>
      <c r="I34" s="162" t="s">
        <v>1439</v>
      </c>
      <c r="J34" s="157" t="s">
        <v>1464</v>
      </c>
      <c r="K34" s="236"/>
      <c r="L34" s="226" t="s">
        <v>32</v>
      </c>
      <c r="M34" s="162" t="s">
        <v>106</v>
      </c>
      <c r="N34" s="162">
        <v>1</v>
      </c>
      <c r="O34" s="49">
        <v>120</v>
      </c>
      <c r="P34" s="49">
        <v>60</v>
      </c>
      <c r="Q34" s="49">
        <v>75</v>
      </c>
      <c r="R34" s="163">
        <f t="shared" si="3"/>
        <v>0.54</v>
      </c>
      <c r="S34" s="179">
        <f t="shared" si="1"/>
        <v>0</v>
      </c>
      <c r="T34" s="229" t="s">
        <v>110</v>
      </c>
      <c r="U34" s="235"/>
      <c r="V34" s="235"/>
      <c r="W34" s="237"/>
      <c r="X34" s="237"/>
      <c r="Y34" s="307"/>
      <c r="Z34" s="50"/>
      <c r="AA34" s="235"/>
      <c r="AB34" s="313"/>
      <c r="AC34" s="183">
        <f t="shared" si="2"/>
        <v>0</v>
      </c>
      <c r="AD34" s="240"/>
      <c r="AE34" s="51"/>
    </row>
    <row r="35" spans="1:31" s="19" customFormat="1" ht="12.75">
      <c r="A35" s="159" t="s">
        <v>114</v>
      </c>
      <c r="B35" s="160" t="s">
        <v>115</v>
      </c>
      <c r="C35" s="156" t="s">
        <v>1461</v>
      </c>
      <c r="D35" s="160" t="s">
        <v>1439</v>
      </c>
      <c r="E35" s="156" t="s">
        <v>829</v>
      </c>
      <c r="F35" s="48" t="s">
        <v>1441</v>
      </c>
      <c r="G35" s="176" t="s">
        <v>836</v>
      </c>
      <c r="H35" s="226">
        <v>1222</v>
      </c>
      <c r="I35" s="162" t="s">
        <v>1439</v>
      </c>
      <c r="J35" s="157" t="s">
        <v>187</v>
      </c>
      <c r="K35" s="236"/>
      <c r="L35" s="226" t="s">
        <v>32</v>
      </c>
      <c r="M35" s="162" t="s">
        <v>106</v>
      </c>
      <c r="N35" s="162">
        <v>1</v>
      </c>
      <c r="O35" s="49">
        <v>120</v>
      </c>
      <c r="P35" s="49">
        <v>60</v>
      </c>
      <c r="Q35" s="49">
        <v>75</v>
      </c>
      <c r="R35" s="163">
        <f t="shared" si="3"/>
        <v>0.54</v>
      </c>
      <c r="S35" s="179">
        <f t="shared" si="1"/>
        <v>0</v>
      </c>
      <c r="T35" s="229" t="s">
        <v>110</v>
      </c>
      <c r="U35" s="235"/>
      <c r="V35" s="235"/>
      <c r="W35" s="237"/>
      <c r="X35" s="237"/>
      <c r="Y35" s="307"/>
      <c r="Z35" s="50"/>
      <c r="AA35" s="235"/>
      <c r="AB35" s="313"/>
      <c r="AC35" s="183">
        <f t="shared" si="2"/>
        <v>0</v>
      </c>
      <c r="AD35" s="240"/>
      <c r="AE35" s="51"/>
    </row>
    <row r="36" spans="1:31" s="19" customFormat="1" ht="12.75">
      <c r="A36" s="159" t="s">
        <v>114</v>
      </c>
      <c r="B36" s="160" t="s">
        <v>115</v>
      </c>
      <c r="C36" s="156" t="s">
        <v>1461</v>
      </c>
      <c r="D36" s="160" t="s">
        <v>1439</v>
      </c>
      <c r="E36" s="156" t="s">
        <v>829</v>
      </c>
      <c r="F36" s="105"/>
      <c r="G36" s="176" t="s">
        <v>837</v>
      </c>
      <c r="H36" s="241"/>
      <c r="I36" s="242"/>
      <c r="J36" s="158"/>
      <c r="K36" s="479" t="s">
        <v>1463</v>
      </c>
      <c r="L36" s="226" t="s">
        <v>32</v>
      </c>
      <c r="M36" s="106" t="s">
        <v>106</v>
      </c>
      <c r="N36" s="162">
        <v>1</v>
      </c>
      <c r="O36" s="106">
        <v>150</v>
      </c>
      <c r="P36" s="106">
        <v>75</v>
      </c>
      <c r="Q36" s="106">
        <v>75</v>
      </c>
      <c r="R36" s="163">
        <f t="shared" si="3"/>
        <v>0.84375</v>
      </c>
      <c r="S36" s="179">
        <f t="shared" si="1"/>
        <v>0</v>
      </c>
      <c r="T36" s="229" t="s">
        <v>110</v>
      </c>
      <c r="U36" s="242"/>
      <c r="V36" s="242"/>
      <c r="W36" s="244"/>
      <c r="X36" s="244"/>
      <c r="Y36" s="314"/>
      <c r="Z36" s="107"/>
      <c r="AA36" s="242"/>
      <c r="AB36" s="315"/>
      <c r="AC36" s="183">
        <f t="shared" si="2"/>
        <v>0</v>
      </c>
      <c r="AD36" s="246"/>
      <c r="AE36" s="108"/>
    </row>
    <row r="37" spans="1:31" s="19" customFormat="1" ht="12.75">
      <c r="A37" s="159" t="s">
        <v>114</v>
      </c>
      <c r="B37" s="160" t="s">
        <v>115</v>
      </c>
      <c r="C37" s="156" t="s">
        <v>1461</v>
      </c>
      <c r="D37" s="160" t="s">
        <v>1439</v>
      </c>
      <c r="E37" s="156" t="s">
        <v>829</v>
      </c>
      <c r="F37" s="105"/>
      <c r="G37" s="176" t="s">
        <v>838</v>
      </c>
      <c r="H37" s="241"/>
      <c r="I37" s="242"/>
      <c r="J37" s="158"/>
      <c r="K37" s="479" t="s">
        <v>1463</v>
      </c>
      <c r="L37" s="226" t="s">
        <v>32</v>
      </c>
      <c r="M37" s="106" t="s">
        <v>106</v>
      </c>
      <c r="N37" s="162">
        <v>1</v>
      </c>
      <c r="O37" s="106">
        <v>80</v>
      </c>
      <c r="P37" s="106">
        <v>54</v>
      </c>
      <c r="Q37" s="106">
        <v>75</v>
      </c>
      <c r="R37" s="163">
        <f t="shared" si="3"/>
        <v>0.324</v>
      </c>
      <c r="S37" s="179">
        <f t="shared" si="1"/>
        <v>0</v>
      </c>
      <c r="T37" s="229" t="s">
        <v>110</v>
      </c>
      <c r="U37" s="242"/>
      <c r="V37" s="242"/>
      <c r="W37" s="244"/>
      <c r="X37" s="244"/>
      <c r="Y37" s="314"/>
      <c r="Z37" s="107"/>
      <c r="AA37" s="242"/>
      <c r="AB37" s="315"/>
      <c r="AC37" s="183">
        <f t="shared" si="2"/>
        <v>0</v>
      </c>
      <c r="AD37" s="246"/>
      <c r="AE37" s="108"/>
    </row>
    <row r="38" spans="1:31" s="19" customFormat="1" ht="12.75">
      <c r="A38" s="159" t="s">
        <v>114</v>
      </c>
      <c r="B38" s="160" t="s">
        <v>115</v>
      </c>
      <c r="C38" s="156" t="s">
        <v>1461</v>
      </c>
      <c r="D38" s="160" t="s">
        <v>1439</v>
      </c>
      <c r="E38" s="156" t="s">
        <v>829</v>
      </c>
      <c r="F38" s="105" t="s">
        <v>1441</v>
      </c>
      <c r="G38" s="176" t="s">
        <v>839</v>
      </c>
      <c r="H38" s="241">
        <v>1222</v>
      </c>
      <c r="I38" s="106" t="s">
        <v>1439</v>
      </c>
      <c r="J38" s="158" t="s">
        <v>187</v>
      </c>
      <c r="K38" s="243"/>
      <c r="L38" s="226" t="s">
        <v>32</v>
      </c>
      <c r="M38" s="106" t="s">
        <v>112</v>
      </c>
      <c r="N38" s="162">
        <v>1</v>
      </c>
      <c r="O38" s="106">
        <v>90</v>
      </c>
      <c r="P38" s="106">
        <v>45</v>
      </c>
      <c r="Q38" s="106">
        <v>90</v>
      </c>
      <c r="R38" s="163">
        <f t="shared" si="3"/>
        <v>0.3645</v>
      </c>
      <c r="S38" s="179">
        <f t="shared" si="1"/>
        <v>0</v>
      </c>
      <c r="T38" s="229" t="s">
        <v>110</v>
      </c>
      <c r="U38" s="242"/>
      <c r="V38" s="242"/>
      <c r="W38" s="244"/>
      <c r="X38" s="244"/>
      <c r="Y38" s="314"/>
      <c r="Z38" s="107"/>
      <c r="AA38" s="242"/>
      <c r="AB38" s="315"/>
      <c r="AC38" s="183">
        <f t="shared" si="2"/>
        <v>0</v>
      </c>
      <c r="AD38" s="246"/>
      <c r="AE38" s="108"/>
    </row>
    <row r="39" spans="1:31" s="19" customFormat="1" ht="12.75">
      <c r="A39" s="159" t="s">
        <v>114</v>
      </c>
      <c r="B39" s="160" t="s">
        <v>115</v>
      </c>
      <c r="C39" s="156" t="s">
        <v>1461</v>
      </c>
      <c r="D39" s="160" t="s">
        <v>1439</v>
      </c>
      <c r="E39" s="156" t="s">
        <v>829</v>
      </c>
      <c r="F39" s="105" t="s">
        <v>1441</v>
      </c>
      <c r="G39" s="176" t="s">
        <v>840</v>
      </c>
      <c r="H39" s="241">
        <v>1222</v>
      </c>
      <c r="I39" s="106" t="s">
        <v>1439</v>
      </c>
      <c r="J39" s="158" t="s">
        <v>187</v>
      </c>
      <c r="K39" s="243"/>
      <c r="L39" s="226" t="s">
        <v>32</v>
      </c>
      <c r="M39" s="106" t="s">
        <v>107</v>
      </c>
      <c r="N39" s="162">
        <v>1</v>
      </c>
      <c r="O39" s="106"/>
      <c r="P39" s="106"/>
      <c r="Q39" s="106"/>
      <c r="R39" s="163" t="s">
        <v>841</v>
      </c>
      <c r="S39" s="179">
        <f t="shared" si="1"/>
        <v>0</v>
      </c>
      <c r="T39" s="229" t="s">
        <v>110</v>
      </c>
      <c r="U39" s="242"/>
      <c r="V39" s="242"/>
      <c r="W39" s="244"/>
      <c r="X39" s="244"/>
      <c r="Y39" s="314"/>
      <c r="Z39" s="107"/>
      <c r="AA39" s="242"/>
      <c r="AB39" s="315"/>
      <c r="AC39" s="183">
        <f t="shared" si="2"/>
        <v>0</v>
      </c>
      <c r="AD39" s="246"/>
      <c r="AE39" s="108"/>
    </row>
    <row r="40" spans="1:31" s="19" customFormat="1" ht="12.75">
      <c r="A40" s="159" t="s">
        <v>114</v>
      </c>
      <c r="B40" s="160" t="s">
        <v>115</v>
      </c>
      <c r="C40" s="156" t="s">
        <v>1461</v>
      </c>
      <c r="D40" s="160" t="s">
        <v>1439</v>
      </c>
      <c r="E40" s="156" t="s">
        <v>829</v>
      </c>
      <c r="F40" s="105" t="s">
        <v>1441</v>
      </c>
      <c r="G40" s="176" t="s">
        <v>842</v>
      </c>
      <c r="H40" s="241">
        <v>1222</v>
      </c>
      <c r="I40" s="106" t="s">
        <v>1439</v>
      </c>
      <c r="J40" s="158" t="s">
        <v>187</v>
      </c>
      <c r="K40" s="243"/>
      <c r="L40" s="226" t="s">
        <v>32</v>
      </c>
      <c r="M40" s="106" t="s">
        <v>107</v>
      </c>
      <c r="N40" s="162">
        <v>1</v>
      </c>
      <c r="O40" s="106"/>
      <c r="P40" s="106"/>
      <c r="Q40" s="106"/>
      <c r="R40" s="163">
        <v>0.5</v>
      </c>
      <c r="S40" s="179">
        <f t="shared" si="1"/>
        <v>0</v>
      </c>
      <c r="T40" s="229" t="s">
        <v>110</v>
      </c>
      <c r="U40" s="242"/>
      <c r="V40" s="242"/>
      <c r="W40" s="244"/>
      <c r="X40" s="244"/>
      <c r="Y40" s="314"/>
      <c r="Z40" s="107"/>
      <c r="AA40" s="242"/>
      <c r="AB40" s="315"/>
      <c r="AC40" s="183">
        <f t="shared" si="2"/>
        <v>0</v>
      </c>
      <c r="AD40" s="246"/>
      <c r="AE40" s="108"/>
    </row>
    <row r="41" spans="1:31" s="19" customFormat="1" ht="12.75">
      <c r="A41" s="159" t="s">
        <v>114</v>
      </c>
      <c r="B41" s="160" t="s">
        <v>115</v>
      </c>
      <c r="C41" s="156" t="s">
        <v>1461</v>
      </c>
      <c r="D41" s="160" t="s">
        <v>1439</v>
      </c>
      <c r="E41" s="156" t="s">
        <v>829</v>
      </c>
      <c r="F41" s="105" t="s">
        <v>1441</v>
      </c>
      <c r="G41" s="176" t="s">
        <v>843</v>
      </c>
      <c r="H41" s="241">
        <v>1222</v>
      </c>
      <c r="I41" s="106" t="s">
        <v>1439</v>
      </c>
      <c r="J41" s="158" t="s">
        <v>1464</v>
      </c>
      <c r="K41" s="243"/>
      <c r="L41" s="226" t="s">
        <v>32</v>
      </c>
      <c r="M41" s="106" t="s">
        <v>107</v>
      </c>
      <c r="N41" s="162">
        <v>1</v>
      </c>
      <c r="O41" s="106"/>
      <c r="P41" s="106"/>
      <c r="Q41" s="106"/>
      <c r="R41" s="163">
        <v>0.5</v>
      </c>
      <c r="S41" s="179">
        <f t="shared" si="1"/>
        <v>0</v>
      </c>
      <c r="T41" s="229" t="s">
        <v>110</v>
      </c>
      <c r="U41" s="242"/>
      <c r="V41" s="242"/>
      <c r="W41" s="244"/>
      <c r="X41" s="244"/>
      <c r="Y41" s="314"/>
      <c r="Z41" s="107"/>
      <c r="AA41" s="242"/>
      <c r="AB41" s="315"/>
      <c r="AC41" s="183">
        <f t="shared" si="2"/>
        <v>0</v>
      </c>
      <c r="AD41" s="246"/>
      <c r="AE41" s="108"/>
    </row>
    <row r="42" spans="1:31" s="19" customFormat="1" ht="12.75">
      <c r="A42" s="159" t="s">
        <v>114</v>
      </c>
      <c r="B42" s="160" t="s">
        <v>115</v>
      </c>
      <c r="C42" s="156" t="s">
        <v>1461</v>
      </c>
      <c r="D42" s="160" t="s">
        <v>1439</v>
      </c>
      <c r="E42" s="156" t="s">
        <v>829</v>
      </c>
      <c r="F42" s="105" t="s">
        <v>1441</v>
      </c>
      <c r="G42" s="176" t="s">
        <v>844</v>
      </c>
      <c r="H42" s="241">
        <v>1323</v>
      </c>
      <c r="I42" s="410" t="s">
        <v>1215</v>
      </c>
      <c r="J42" s="487" t="s">
        <v>1432</v>
      </c>
      <c r="K42" s="243"/>
      <c r="L42" s="226" t="s">
        <v>33</v>
      </c>
      <c r="M42" s="106" t="s">
        <v>845</v>
      </c>
      <c r="N42" s="162">
        <v>1</v>
      </c>
      <c r="O42" s="106">
        <v>100</v>
      </c>
      <c r="P42" s="106">
        <v>90</v>
      </c>
      <c r="Q42" s="106">
        <v>207</v>
      </c>
      <c r="R42" s="163">
        <f aca="true" t="shared" si="4" ref="R42:R47">(O42*P42*Q42)/1000000</f>
        <v>1.863</v>
      </c>
      <c r="S42" s="179">
        <f t="shared" si="1"/>
        <v>0</v>
      </c>
      <c r="T42" s="229" t="s">
        <v>110</v>
      </c>
      <c r="U42" s="242">
        <v>500</v>
      </c>
      <c r="V42" s="106" t="s">
        <v>99</v>
      </c>
      <c r="W42" s="244" t="s">
        <v>99</v>
      </c>
      <c r="X42" s="414" t="s">
        <v>110</v>
      </c>
      <c r="Y42" s="314"/>
      <c r="Z42" s="107"/>
      <c r="AA42" s="242"/>
      <c r="AB42" s="315"/>
      <c r="AC42" s="183">
        <f t="shared" si="2"/>
        <v>0</v>
      </c>
      <c r="AD42" s="246"/>
      <c r="AE42" s="108"/>
    </row>
    <row r="43" spans="1:31" s="19" customFormat="1" ht="12.75">
      <c r="A43" s="159" t="s">
        <v>114</v>
      </c>
      <c r="B43" s="160" t="s">
        <v>115</v>
      </c>
      <c r="C43" s="156" t="s">
        <v>1461</v>
      </c>
      <c r="D43" s="160" t="s">
        <v>1439</v>
      </c>
      <c r="E43" s="156" t="s">
        <v>829</v>
      </c>
      <c r="F43" s="105"/>
      <c r="G43" s="176" t="s">
        <v>846</v>
      </c>
      <c r="H43" s="241"/>
      <c r="I43" s="242"/>
      <c r="J43" s="158"/>
      <c r="K43" s="411" t="s">
        <v>1536</v>
      </c>
      <c r="L43" s="226" t="s">
        <v>33</v>
      </c>
      <c r="M43" s="106" t="s">
        <v>845</v>
      </c>
      <c r="N43" s="162">
        <v>1</v>
      </c>
      <c r="O43" s="106">
        <v>100</v>
      </c>
      <c r="P43" s="106">
        <v>90</v>
      </c>
      <c r="Q43" s="106">
        <v>207</v>
      </c>
      <c r="R43" s="163">
        <f t="shared" si="4"/>
        <v>1.863</v>
      </c>
      <c r="S43" s="179">
        <f t="shared" si="1"/>
        <v>1.863</v>
      </c>
      <c r="T43" s="229" t="s">
        <v>99</v>
      </c>
      <c r="U43" s="242">
        <v>500</v>
      </c>
      <c r="V43" s="106" t="s">
        <v>99</v>
      </c>
      <c r="W43" s="244"/>
      <c r="X43" s="414"/>
      <c r="Y43" s="314"/>
      <c r="Z43" s="107"/>
      <c r="AA43" s="242"/>
      <c r="AB43" s="315"/>
      <c r="AC43" s="183">
        <f t="shared" si="2"/>
        <v>0</v>
      </c>
      <c r="AD43" s="666" t="s">
        <v>110</v>
      </c>
      <c r="AE43" s="108" t="s">
        <v>1579</v>
      </c>
    </row>
    <row r="44" spans="1:31" s="19" customFormat="1" ht="12.75">
      <c r="A44" s="159" t="s">
        <v>114</v>
      </c>
      <c r="B44" s="160" t="s">
        <v>115</v>
      </c>
      <c r="C44" s="156" t="s">
        <v>1461</v>
      </c>
      <c r="D44" s="160" t="s">
        <v>1439</v>
      </c>
      <c r="E44" s="156" t="s">
        <v>829</v>
      </c>
      <c r="F44" s="105" t="s">
        <v>1441</v>
      </c>
      <c r="G44" s="176" t="s">
        <v>847</v>
      </c>
      <c r="H44" s="241">
        <v>1323</v>
      </c>
      <c r="I44" s="410" t="s">
        <v>1215</v>
      </c>
      <c r="J44" s="487" t="s">
        <v>1432</v>
      </c>
      <c r="K44" s="243"/>
      <c r="L44" s="226" t="s">
        <v>33</v>
      </c>
      <c r="M44" s="106" t="s">
        <v>845</v>
      </c>
      <c r="N44" s="162">
        <v>1</v>
      </c>
      <c r="O44" s="106">
        <v>100</v>
      </c>
      <c r="P44" s="106">
        <v>90</v>
      </c>
      <c r="Q44" s="106">
        <v>207</v>
      </c>
      <c r="R44" s="163">
        <f t="shared" si="4"/>
        <v>1.863</v>
      </c>
      <c r="S44" s="179">
        <f t="shared" si="1"/>
        <v>0</v>
      </c>
      <c r="T44" s="229" t="s">
        <v>110</v>
      </c>
      <c r="U44" s="242">
        <v>500</v>
      </c>
      <c r="V44" s="106" t="s">
        <v>99</v>
      </c>
      <c r="W44" s="244" t="s">
        <v>99</v>
      </c>
      <c r="X44" s="414" t="s">
        <v>110</v>
      </c>
      <c r="Y44" s="314"/>
      <c r="Z44" s="107"/>
      <c r="AA44" s="242"/>
      <c r="AB44" s="315"/>
      <c r="AC44" s="183">
        <f t="shared" si="2"/>
        <v>0</v>
      </c>
      <c r="AD44" s="246"/>
      <c r="AE44" s="108"/>
    </row>
    <row r="45" spans="1:31" s="19" customFormat="1" ht="12.75">
      <c r="A45" s="159" t="s">
        <v>114</v>
      </c>
      <c r="B45" s="160" t="s">
        <v>115</v>
      </c>
      <c r="C45" s="156" t="s">
        <v>1461</v>
      </c>
      <c r="D45" s="160" t="s">
        <v>1439</v>
      </c>
      <c r="E45" s="156" t="s">
        <v>829</v>
      </c>
      <c r="F45" s="105"/>
      <c r="G45" s="176" t="s">
        <v>848</v>
      </c>
      <c r="H45" s="241"/>
      <c r="I45" s="242"/>
      <c r="J45" s="158"/>
      <c r="K45" s="411" t="s">
        <v>1536</v>
      </c>
      <c r="L45" s="226" t="s">
        <v>33</v>
      </c>
      <c r="M45" s="106" t="s">
        <v>845</v>
      </c>
      <c r="N45" s="162">
        <v>1</v>
      </c>
      <c r="O45" s="106">
        <v>100</v>
      </c>
      <c r="P45" s="106">
        <v>90</v>
      </c>
      <c r="Q45" s="106">
        <v>207</v>
      </c>
      <c r="R45" s="163">
        <f t="shared" si="4"/>
        <v>1.863</v>
      </c>
      <c r="S45" s="179">
        <f t="shared" si="1"/>
        <v>1.863</v>
      </c>
      <c r="T45" s="229" t="s">
        <v>99</v>
      </c>
      <c r="U45" s="242">
        <v>500</v>
      </c>
      <c r="V45" s="242"/>
      <c r="W45" s="244"/>
      <c r="X45" s="244"/>
      <c r="Y45" s="314"/>
      <c r="Z45" s="107"/>
      <c r="AA45" s="242"/>
      <c r="AB45" s="315"/>
      <c r="AC45" s="183">
        <f t="shared" si="2"/>
        <v>0</v>
      </c>
      <c r="AD45" s="666" t="s">
        <v>110</v>
      </c>
      <c r="AE45" s="108" t="s">
        <v>1579</v>
      </c>
    </row>
    <row r="46" spans="1:31" s="19" customFormat="1" ht="12.75">
      <c r="A46" s="159" t="s">
        <v>114</v>
      </c>
      <c r="B46" s="160" t="s">
        <v>115</v>
      </c>
      <c r="C46" s="156" t="s">
        <v>1461</v>
      </c>
      <c r="D46" s="160" t="s">
        <v>1439</v>
      </c>
      <c r="E46" s="156" t="s">
        <v>829</v>
      </c>
      <c r="F46" s="105" t="s">
        <v>1441</v>
      </c>
      <c r="G46" s="176" t="s">
        <v>849</v>
      </c>
      <c r="H46" s="241">
        <v>1323</v>
      </c>
      <c r="I46" s="410" t="s">
        <v>1215</v>
      </c>
      <c r="J46" s="487" t="s">
        <v>1432</v>
      </c>
      <c r="K46" s="243"/>
      <c r="L46" s="226" t="s">
        <v>33</v>
      </c>
      <c r="M46" s="106" t="s">
        <v>845</v>
      </c>
      <c r="N46" s="162">
        <v>1</v>
      </c>
      <c r="O46" s="106">
        <v>100</v>
      </c>
      <c r="P46" s="106">
        <v>90</v>
      </c>
      <c r="Q46" s="106">
        <v>207</v>
      </c>
      <c r="R46" s="163">
        <f t="shared" si="4"/>
        <v>1.863</v>
      </c>
      <c r="S46" s="179">
        <f t="shared" si="1"/>
        <v>0</v>
      </c>
      <c r="T46" s="229" t="s">
        <v>110</v>
      </c>
      <c r="U46" s="242">
        <v>500</v>
      </c>
      <c r="V46" s="106" t="s">
        <v>99</v>
      </c>
      <c r="W46" s="244" t="s">
        <v>99</v>
      </c>
      <c r="X46" s="414" t="s">
        <v>110</v>
      </c>
      <c r="Y46" s="314"/>
      <c r="Z46" s="107"/>
      <c r="AA46" s="242"/>
      <c r="AB46" s="315"/>
      <c r="AC46" s="183">
        <f t="shared" si="2"/>
        <v>0</v>
      </c>
      <c r="AD46" s="246"/>
      <c r="AE46" s="108"/>
    </row>
    <row r="47" spans="1:31" s="19" customFormat="1" ht="12.75">
      <c r="A47" s="159" t="s">
        <v>114</v>
      </c>
      <c r="B47" s="160" t="s">
        <v>115</v>
      </c>
      <c r="C47" s="156" t="s">
        <v>1461</v>
      </c>
      <c r="D47" s="160" t="s">
        <v>1439</v>
      </c>
      <c r="E47" s="156" t="s">
        <v>829</v>
      </c>
      <c r="F47" s="105"/>
      <c r="G47" s="176" t="s">
        <v>850</v>
      </c>
      <c r="H47" s="241"/>
      <c r="I47" s="242"/>
      <c r="J47" s="158"/>
      <c r="K47" s="411" t="s">
        <v>1536</v>
      </c>
      <c r="L47" s="226" t="s">
        <v>33</v>
      </c>
      <c r="M47" s="106" t="s">
        <v>845</v>
      </c>
      <c r="N47" s="162">
        <v>1</v>
      </c>
      <c r="O47" s="106">
        <v>100</v>
      </c>
      <c r="P47" s="106">
        <v>90</v>
      </c>
      <c r="Q47" s="106">
        <v>207</v>
      </c>
      <c r="R47" s="163">
        <f t="shared" si="4"/>
        <v>1.863</v>
      </c>
      <c r="S47" s="179">
        <f t="shared" si="1"/>
        <v>1.863</v>
      </c>
      <c r="T47" s="229" t="s">
        <v>99</v>
      </c>
      <c r="U47" s="242">
        <v>500</v>
      </c>
      <c r="V47" s="242"/>
      <c r="W47" s="244"/>
      <c r="X47" s="244"/>
      <c r="Y47" s="314"/>
      <c r="Z47" s="107"/>
      <c r="AA47" s="242"/>
      <c r="AB47" s="315"/>
      <c r="AC47" s="183">
        <f t="shared" si="2"/>
        <v>0</v>
      </c>
      <c r="AD47" s="666" t="s">
        <v>110</v>
      </c>
      <c r="AE47" s="108" t="s">
        <v>1579</v>
      </c>
    </row>
    <row r="48" spans="1:31" s="19" customFormat="1" ht="13.5" thickBot="1">
      <c r="A48" s="53" t="s">
        <v>114</v>
      </c>
      <c r="B48" s="54" t="s">
        <v>115</v>
      </c>
      <c r="C48" s="155" t="s">
        <v>1461</v>
      </c>
      <c r="D48" s="54" t="s">
        <v>1439</v>
      </c>
      <c r="E48" s="155" t="s">
        <v>829</v>
      </c>
      <c r="F48" s="54" t="s">
        <v>1441</v>
      </c>
      <c r="G48" s="265"/>
      <c r="H48" s="249">
        <v>1222</v>
      </c>
      <c r="I48" s="264" t="s">
        <v>1439</v>
      </c>
      <c r="J48" s="267" t="s">
        <v>1464</v>
      </c>
      <c r="K48" s="268"/>
      <c r="L48" s="249" t="s">
        <v>33</v>
      </c>
      <c r="M48" s="264" t="s">
        <v>851</v>
      </c>
      <c r="N48" s="264">
        <v>1</v>
      </c>
      <c r="O48" s="264"/>
      <c r="P48" s="264"/>
      <c r="Q48" s="264"/>
      <c r="R48" s="269">
        <v>1</v>
      </c>
      <c r="S48" s="180">
        <f t="shared" si="1"/>
        <v>0</v>
      </c>
      <c r="T48" s="250" t="s">
        <v>110</v>
      </c>
      <c r="U48" s="266"/>
      <c r="V48" s="266"/>
      <c r="W48" s="270"/>
      <c r="X48" s="270"/>
      <c r="Y48" s="272"/>
      <c r="Z48" s="273"/>
      <c r="AA48" s="266"/>
      <c r="AB48" s="320"/>
      <c r="AC48" s="184">
        <f t="shared" si="2"/>
        <v>0</v>
      </c>
      <c r="AD48" s="278"/>
      <c r="AE48" s="277"/>
    </row>
  </sheetData>
  <sheetProtection/>
  <protectedRanges>
    <protectedRange sqref="N4:Q8" name="Plage5"/>
    <protectedRange sqref="T29:AB990" name="Plage3"/>
    <protectedRange sqref="B1:B2" name="Plage1"/>
    <protectedRange sqref="R49:R990 O29:Q41 O48:Q990 A29:N990" name="Plage2"/>
    <protectedRange sqref="AD29:AE990" name="Plage4"/>
    <protectedRange sqref="R29:R48" name="Plage2_1_1_7_3"/>
    <protectedRange sqref="O42:Q47" name="Plage2_1"/>
  </protectedRanges>
  <mergeCells count="35">
    <mergeCell ref="A5:A6"/>
    <mergeCell ref="A7:A8"/>
    <mergeCell ref="A9:A10"/>
    <mergeCell ref="N10:O10"/>
    <mergeCell ref="A11:A12"/>
    <mergeCell ref="A13:A14"/>
    <mergeCell ref="A15:A16"/>
    <mergeCell ref="A25:G25"/>
    <mergeCell ref="H25:K25"/>
    <mergeCell ref="L25:R25"/>
    <mergeCell ref="T25:X25"/>
    <mergeCell ref="Y25:AB25"/>
    <mergeCell ref="AE25:AE27"/>
    <mergeCell ref="A26:A27"/>
    <mergeCell ref="B26:F26"/>
    <mergeCell ref="G26:G27"/>
    <mergeCell ref="H26:J26"/>
    <mergeCell ref="K26:K27"/>
    <mergeCell ref="L26:L27"/>
    <mergeCell ref="M26:M27"/>
    <mergeCell ref="N26:N27"/>
    <mergeCell ref="O26:Q26"/>
    <mergeCell ref="R26:R27"/>
    <mergeCell ref="S26:S27"/>
    <mergeCell ref="T26:T27"/>
    <mergeCell ref="U26:U27"/>
    <mergeCell ref="V26:V27"/>
    <mergeCell ref="W26:W27"/>
    <mergeCell ref="X26:X27"/>
    <mergeCell ref="Y26:Y27"/>
    <mergeCell ref="AD26:AD27"/>
    <mergeCell ref="Z26:Z27"/>
    <mergeCell ref="AA26:AA27"/>
    <mergeCell ref="AB26:AB27"/>
    <mergeCell ref="AC26:AC27"/>
  </mergeCells>
  <dataValidations count="6">
    <dataValidation type="list" allowBlank="1" showErrorMessage="1" prompt="&#10;" sqref="L29:L48">
      <formula1>"INFO,MOB,VER,ROC,DIV,LAB,FRAG"</formula1>
    </dataValidation>
    <dataValidation type="list" allowBlank="1" showInputMessage="1" showErrorMessage="1" sqref="Y29:Y48">
      <formula1>"DOCBUR,DOCBIBLIO"</formula1>
    </dataValidation>
    <dataValidation type="list" allowBlank="1" showInputMessage="1" showErrorMessage="1" sqref="W29:X48 AD29:AD48 Q5 T29:T48">
      <formula1>"O,N"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H51"/>
  <sheetViews>
    <sheetView zoomScalePageLayoutView="0" workbookViewId="0" topLeftCell="D21">
      <selection activeCell="K47" sqref="K47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6.851562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0.00390625" style="247" customWidth="1"/>
    <col min="12" max="12" width="8.421875" style="5" customWidth="1"/>
    <col min="13" max="13" width="32.00390625" style="5" customWidth="1"/>
    <col min="14" max="14" width="4.00390625" style="5" bestFit="1" customWidth="1"/>
    <col min="15" max="15" width="5.7109375" style="5" customWidth="1"/>
    <col min="16" max="16" width="6.7109375" style="5" customWidth="1"/>
    <col min="17" max="17" width="9.421875" style="5" bestFit="1" customWidth="1"/>
    <col min="18" max="18" width="10.7109375" style="5" customWidth="1"/>
    <col min="19" max="19" width="7.57421875" style="5" customWidth="1"/>
    <col min="20" max="20" width="8.140625" style="247" customWidth="1"/>
    <col min="21" max="22" width="9.8515625" style="247" customWidth="1"/>
    <col min="23" max="24" width="7.28125" style="247" customWidth="1"/>
    <col min="25" max="25" width="9.00390625" style="247" customWidth="1"/>
    <col min="26" max="26" width="24.140625" style="247" customWidth="1"/>
    <col min="27" max="27" width="8.00390625" style="247" bestFit="1" customWidth="1"/>
    <col min="28" max="28" width="8.7109375" style="247" bestFit="1" customWidth="1"/>
    <col min="29" max="30" width="5.7109375" style="247" bestFit="1" customWidth="1"/>
    <col min="31" max="31" width="29.140625" style="247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117</v>
      </c>
      <c r="B1" s="99"/>
      <c r="C1" s="102"/>
      <c r="D1" s="101"/>
      <c r="E1" s="101"/>
      <c r="F1" s="101"/>
      <c r="G1" s="101"/>
      <c r="H1" s="213"/>
      <c r="I1" s="213"/>
      <c r="J1" s="213"/>
      <c r="K1" s="213"/>
      <c r="L1" s="101"/>
      <c r="M1" s="101"/>
      <c r="N1" s="101"/>
      <c r="O1" s="101"/>
      <c r="P1" s="101"/>
      <c r="Q1" s="101"/>
      <c r="R1" s="102"/>
      <c r="S1" s="102"/>
      <c r="T1" s="213"/>
      <c r="U1" s="213"/>
      <c r="V1" s="213"/>
      <c r="W1" s="213"/>
      <c r="X1" s="103"/>
      <c r="Y1" s="103"/>
      <c r="Z1" s="103"/>
      <c r="AA1" s="103"/>
      <c r="AB1" s="103"/>
      <c r="AC1" s="103"/>
      <c r="AD1" s="103"/>
      <c r="AE1" s="213"/>
      <c r="AF1" s="2"/>
      <c r="AG1" s="2"/>
    </row>
    <row r="2" spans="1:33" ht="15.75">
      <c r="A2" s="16" t="s">
        <v>118</v>
      </c>
      <c r="B2" s="248"/>
      <c r="C2" s="17"/>
      <c r="D2" s="18"/>
      <c r="E2" s="18"/>
      <c r="F2" s="18"/>
      <c r="G2" s="18"/>
      <c r="H2" s="16"/>
      <c r="I2" s="214"/>
      <c r="J2" s="215"/>
      <c r="K2" s="17"/>
      <c r="L2" s="18"/>
      <c r="M2" s="18"/>
      <c r="N2" s="18"/>
      <c r="O2" s="18"/>
      <c r="P2" s="18"/>
      <c r="Q2" s="18"/>
      <c r="R2" s="17"/>
      <c r="S2" s="17"/>
      <c r="T2" s="214"/>
      <c r="U2" s="214"/>
      <c r="V2" s="214"/>
      <c r="W2" s="214"/>
      <c r="X2" s="198"/>
      <c r="Y2" s="198"/>
      <c r="Z2" s="198"/>
      <c r="AA2" s="198"/>
      <c r="AB2" s="198"/>
      <c r="AC2" s="198"/>
      <c r="AD2" s="198"/>
      <c r="AE2" s="214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216"/>
      <c r="J3" s="217"/>
      <c r="L3" s="113"/>
      <c r="M3" s="113"/>
      <c r="N3" s="113"/>
      <c r="O3" s="113"/>
      <c r="P3" s="113"/>
      <c r="Q3" s="113"/>
      <c r="T3" s="216"/>
      <c r="U3" s="216"/>
      <c r="V3" s="216"/>
      <c r="W3" s="216"/>
      <c r="X3" s="14"/>
      <c r="Y3" s="14"/>
      <c r="Z3" s="14"/>
      <c r="AA3" s="14"/>
      <c r="AB3" s="14"/>
      <c r="AC3" s="14"/>
      <c r="AD3" s="14"/>
      <c r="AE3" s="216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216"/>
      <c r="AA4" s="216"/>
      <c r="AB4" s="216"/>
      <c r="AC4" s="216"/>
      <c r="AD4" s="216"/>
      <c r="AE4" s="216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216"/>
      <c r="I5" s="216"/>
      <c r="J5" s="217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216"/>
      <c r="AA5" s="216"/>
      <c r="AB5" s="216"/>
      <c r="AC5" s="216"/>
      <c r="AD5" s="216"/>
      <c r="AE5" s="216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216"/>
      <c r="I6" s="216"/>
      <c r="J6" s="217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216"/>
      <c r="AA6" s="216"/>
      <c r="AB6" s="216"/>
      <c r="AC6" s="216"/>
      <c r="AD6" s="216"/>
      <c r="AE6" s="216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216"/>
      <c r="I7" s="216"/>
      <c r="J7" s="217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216"/>
      <c r="AA7" s="216"/>
      <c r="AB7" s="216"/>
      <c r="AC7" s="216"/>
      <c r="AD7" s="216"/>
      <c r="AE7" s="216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216"/>
      <c r="I8" s="216"/>
      <c r="J8" s="217"/>
      <c r="K8" s="2"/>
      <c r="L8" s="148" t="s">
        <v>102</v>
      </c>
      <c r="M8" s="149"/>
      <c r="N8" s="149"/>
      <c r="O8" s="150"/>
      <c r="P8" s="151"/>
      <c r="Q8" s="197">
        <f>SUM($R$29:$R$986)+SUM($AB$29:$AB$986)</f>
        <v>35.585499999999996</v>
      </c>
      <c r="R8"/>
      <c r="S8" s="192"/>
      <c r="T8" s="113"/>
      <c r="U8" s="114"/>
      <c r="V8" s="114"/>
      <c r="W8" s="115"/>
      <c r="X8" s="117"/>
      <c r="Y8" s="14"/>
      <c r="Z8" s="216"/>
      <c r="AA8" s="216"/>
      <c r="AB8" s="216"/>
      <c r="AC8" s="216"/>
      <c r="AD8" s="216"/>
      <c r="AE8" s="216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216"/>
      <c r="I9" s="216"/>
      <c r="J9" s="217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216"/>
      <c r="AA9" s="216"/>
      <c r="AB9" s="216"/>
      <c r="AC9" s="216"/>
      <c r="AD9" s="216"/>
      <c r="AE9" s="216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216"/>
      <c r="I10" s="216"/>
      <c r="J10" s="217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216"/>
      <c r="AA10" s="216"/>
      <c r="AB10" s="216"/>
      <c r="AC10" s="216"/>
      <c r="AD10" s="216"/>
      <c r="AE10" s="216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216"/>
      <c r="I11" s="216"/>
      <c r="J11" s="217"/>
      <c r="K11" s="2"/>
      <c r="L11" s="189" t="s">
        <v>82</v>
      </c>
      <c r="M11" s="190"/>
      <c r="N11" s="186"/>
      <c r="O11" s="191">
        <f>SUMIF($L$29:$L$986,"INFO",$R$29:$R$986)</f>
        <v>0</v>
      </c>
      <c r="P11" s="181">
        <f>SUMIF($L$29:$L$986,"INFO",$S$29:$S$986)</f>
        <v>0</v>
      </c>
      <c r="Q11" s="182">
        <f aca="true" t="shared" si="0" ref="Q11:Q19">O11-P11</f>
        <v>0</v>
      </c>
      <c r="R11" s="192"/>
      <c r="S11" s="192"/>
      <c r="T11" s="113"/>
      <c r="U11" s="114"/>
      <c r="V11" s="114"/>
      <c r="W11" s="115"/>
      <c r="X11" s="117"/>
      <c r="Y11" s="14"/>
      <c r="Z11" s="216"/>
      <c r="AA11" s="216"/>
      <c r="AB11" s="216"/>
      <c r="AC11" s="216"/>
      <c r="AD11" s="216"/>
      <c r="AE11" s="216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216"/>
      <c r="I12" s="216"/>
      <c r="J12" s="217"/>
      <c r="K12" s="2"/>
      <c r="L12" s="189" t="s">
        <v>83</v>
      </c>
      <c r="M12" s="190"/>
      <c r="N12" s="186"/>
      <c r="O12" s="181">
        <f>SUMIF($L$29:$L$986,"MOB",$R$29:$R$986)</f>
        <v>30.5855</v>
      </c>
      <c r="P12" s="181">
        <f>SUMIF($L$29:$L$986,"MOB",$S$29:$S$986)</f>
        <v>0</v>
      </c>
      <c r="Q12" s="182">
        <f t="shared" si="0"/>
        <v>30.5855</v>
      </c>
      <c r="R12" s="192"/>
      <c r="S12" s="192"/>
      <c r="T12" s="113"/>
      <c r="U12" s="114"/>
      <c r="V12" s="114"/>
      <c r="W12" s="115"/>
      <c r="X12" s="117"/>
      <c r="Y12" s="14"/>
      <c r="Z12" s="216"/>
      <c r="AA12" s="216"/>
      <c r="AB12" s="216"/>
      <c r="AC12" s="216"/>
      <c r="AD12" s="216"/>
      <c r="AE12" s="216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216"/>
      <c r="I13" s="216"/>
      <c r="J13" s="217"/>
      <c r="K13" s="2"/>
      <c r="L13" s="189" t="s">
        <v>84</v>
      </c>
      <c r="M13" s="190"/>
      <c r="N13" s="186"/>
      <c r="O13" s="181">
        <f>SUMIF($L$29:$L$986,"DIV",$R$29:$R$986)</f>
        <v>5</v>
      </c>
      <c r="P13" s="181">
        <f>SUMIF($L$29:$L$986,"DIV",$S$29:$S$986)</f>
        <v>0</v>
      </c>
      <c r="Q13" s="182">
        <f t="shared" si="0"/>
        <v>5</v>
      </c>
      <c r="R13" s="192"/>
      <c r="S13" s="192"/>
      <c r="T13" s="113"/>
      <c r="U13" s="114"/>
      <c r="V13" s="114"/>
      <c r="W13" s="115"/>
      <c r="X13" s="117"/>
      <c r="Y13" s="14"/>
      <c r="Z13" s="216"/>
      <c r="AA13" s="216"/>
      <c r="AB13" s="216"/>
      <c r="AC13" s="216"/>
      <c r="AD13" s="216"/>
      <c r="AE13" s="216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218"/>
      <c r="I14" s="219"/>
      <c r="J14" s="219"/>
      <c r="K14" s="219"/>
      <c r="L14" s="189" t="s">
        <v>85</v>
      </c>
      <c r="M14" s="190"/>
      <c r="N14" s="186"/>
      <c r="O14" s="181">
        <f>SUMIF($L$29:$L$986,"LAB",$R$32:$R$986)</f>
        <v>0</v>
      </c>
      <c r="P14" s="181">
        <f>SUMIF($L$29:$L$986,"LAB",$S$29:$S$986)</f>
        <v>0</v>
      </c>
      <c r="Q14" s="182">
        <f t="shared" si="0"/>
        <v>0</v>
      </c>
      <c r="R14" s="193"/>
      <c r="S14" s="193"/>
      <c r="T14" s="218"/>
      <c r="U14" s="218"/>
      <c r="V14" s="218"/>
      <c r="W14" s="218"/>
      <c r="X14" s="219"/>
      <c r="Y14" s="219"/>
      <c r="Z14" s="219"/>
      <c r="AA14" s="219"/>
      <c r="AB14" s="219"/>
      <c r="AC14" s="219"/>
      <c r="AD14" s="219"/>
      <c r="AE14" s="218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216"/>
      <c r="I15" s="216"/>
      <c r="J15" s="217"/>
      <c r="K15" s="2"/>
      <c r="L15" s="189" t="s">
        <v>86</v>
      </c>
      <c r="M15" s="190"/>
      <c r="N15" s="186"/>
      <c r="O15" s="181">
        <f>SUMIF($L$29:$L$986,"FRAG",$R$29:$R$986)</f>
        <v>0</v>
      </c>
      <c r="P15" s="181">
        <f>SUMIF($L$29:$L$986,"FRAG",$S$29:$S$986)</f>
        <v>0</v>
      </c>
      <c r="Q15" s="182">
        <f t="shared" si="0"/>
        <v>0</v>
      </c>
      <c r="R15" s="192"/>
      <c r="S15" s="192"/>
      <c r="T15" s="113"/>
      <c r="U15" s="114"/>
      <c r="V15" s="114"/>
      <c r="W15" s="115"/>
      <c r="X15" s="117"/>
      <c r="Y15" s="14"/>
      <c r="Z15" s="216"/>
      <c r="AA15" s="216"/>
      <c r="AB15" s="216"/>
      <c r="AC15" s="216"/>
      <c r="AD15" s="216"/>
      <c r="AE15" s="216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216"/>
      <c r="I16" s="216"/>
      <c r="J16" s="217"/>
      <c r="K16" s="2"/>
      <c r="L16" s="189" t="s">
        <v>87</v>
      </c>
      <c r="M16" s="190"/>
      <c r="N16" s="186"/>
      <c r="O16" s="181">
        <f>SUMIF($L$29:$L$986,"VER",$R$29:$R$986)</f>
        <v>0</v>
      </c>
      <c r="P16" s="181">
        <f>SUMIF($L$29:$L$986,"VER",$S$29:$S$986)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216"/>
      <c r="AA16" s="216"/>
      <c r="AB16" s="216"/>
      <c r="AC16" s="216"/>
      <c r="AD16" s="216"/>
      <c r="AE16" s="216"/>
    </row>
    <row r="17" spans="1:31" ht="16.5" thickBot="1">
      <c r="A17" s="112"/>
      <c r="B17" s="112"/>
      <c r="C17" s="2"/>
      <c r="D17" s="113"/>
      <c r="E17" s="113"/>
      <c r="F17" s="113"/>
      <c r="G17" s="113"/>
      <c r="H17" s="216"/>
      <c r="I17" s="216"/>
      <c r="J17" s="217"/>
      <c r="K17" s="2"/>
      <c r="L17" s="189" t="s">
        <v>88</v>
      </c>
      <c r="M17" s="190"/>
      <c r="N17" s="186"/>
      <c r="O17" s="181">
        <f>SUMIF($L$29:$L$986,"ROC",$R$29:$R$986)</f>
        <v>0</v>
      </c>
      <c r="P17" s="181">
        <f>SUMIF($L$29:$L$986,"ROC",$S$29:$S$986)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216"/>
      <c r="AA17" s="216"/>
      <c r="AB17" s="216"/>
      <c r="AC17" s="216"/>
      <c r="AD17" s="216"/>
      <c r="AE17" s="216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218"/>
      <c r="I18" s="219"/>
      <c r="J18" s="219"/>
      <c r="K18" s="219"/>
      <c r="L18" s="189" t="s">
        <v>95</v>
      </c>
      <c r="M18" s="190"/>
      <c r="N18" s="186"/>
      <c r="O18" s="181">
        <f>SUMIF($Y$29:$Y$986,"DOCBUR",$AB$29:$AB$986)</f>
        <v>0</v>
      </c>
      <c r="P18" s="181">
        <f>SUMIF($Y$29:$Y$986,"DOCBUR",$AC$29:$AC$986)</f>
        <v>0</v>
      </c>
      <c r="Q18" s="182">
        <f t="shared" si="0"/>
        <v>0</v>
      </c>
      <c r="R18" s="193"/>
      <c r="S18" s="193"/>
      <c r="T18" s="218"/>
      <c r="U18" s="218"/>
      <c r="V18" s="218"/>
      <c r="W18" s="218"/>
      <c r="X18" s="219"/>
      <c r="Y18" s="219"/>
      <c r="Z18" s="219"/>
      <c r="AA18" s="219"/>
      <c r="AB18" s="219"/>
      <c r="AC18" s="219"/>
      <c r="AD18" s="219"/>
      <c r="AE18" s="218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216"/>
      <c r="I19" s="216"/>
      <c r="J19" s="217"/>
      <c r="K19" s="2"/>
      <c r="L19" s="189" t="s">
        <v>96</v>
      </c>
      <c r="M19" s="190"/>
      <c r="N19" s="186"/>
      <c r="O19" s="181">
        <f>SUMIF($Y$29:$Y$986,"DOCBIBLIO",$AB$29:$AB$986)</f>
        <v>0</v>
      </c>
      <c r="P19" s="181">
        <f>SUMIF($Y$29:$Y$986,"DOCBIBLIO",$AC$29:$AC$986)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216"/>
      <c r="AA19" s="216"/>
      <c r="AB19" s="216"/>
      <c r="AC19" s="216"/>
      <c r="AD19" s="216"/>
      <c r="AE19" s="216"/>
    </row>
    <row r="20" spans="1:31" ht="15.75">
      <c r="A20" s="112"/>
      <c r="B20" s="112"/>
      <c r="C20" s="2"/>
      <c r="D20" s="113"/>
      <c r="E20" s="113"/>
      <c r="F20" s="113"/>
      <c r="G20" s="113"/>
      <c r="H20" s="216"/>
      <c r="I20" s="216"/>
      <c r="J20" s="217"/>
      <c r="K20" s="2"/>
      <c r="L20" s="112"/>
      <c r="M20" s="113"/>
      <c r="N20" s="113"/>
      <c r="O20" s="114"/>
      <c r="P20" s="115"/>
      <c r="Q20" s="117"/>
      <c r="R20" s="192"/>
      <c r="S20" s="192"/>
      <c r="T20" s="113"/>
      <c r="U20" s="114"/>
      <c r="V20" s="114"/>
      <c r="W20" s="115"/>
      <c r="X20" s="117"/>
      <c r="Y20" s="14"/>
      <c r="Z20" s="216"/>
      <c r="AA20" s="216"/>
      <c r="AB20" s="216"/>
      <c r="AC20" s="216"/>
      <c r="AD20" s="216"/>
      <c r="AE20" s="216"/>
    </row>
    <row r="21" spans="1:31" ht="15.75">
      <c r="A21" s="112"/>
      <c r="B21" s="112"/>
      <c r="C21" s="2"/>
      <c r="D21" s="113"/>
      <c r="E21" s="113"/>
      <c r="F21" s="113"/>
      <c r="G21" s="113"/>
      <c r="H21" s="216"/>
      <c r="I21" s="216"/>
      <c r="J21" s="217"/>
      <c r="K21" s="2"/>
      <c r="L21" s="112"/>
      <c r="M21" s="113"/>
      <c r="N21" s="113"/>
      <c r="O21" s="114"/>
      <c r="P21" s="115"/>
      <c r="Q21" s="117"/>
      <c r="R21" s="192"/>
      <c r="S21" s="192"/>
      <c r="T21" s="113"/>
      <c r="U21" s="114"/>
      <c r="V21" s="114"/>
      <c r="W21" s="115"/>
      <c r="X21" s="117"/>
      <c r="Y21" s="14"/>
      <c r="Z21" s="216"/>
      <c r="AA21" s="216"/>
      <c r="AB21" s="216"/>
      <c r="AC21" s="216"/>
      <c r="AD21" s="216"/>
      <c r="AE21" s="216"/>
    </row>
    <row r="22" spans="1:31" ht="15.75">
      <c r="A22" s="112"/>
      <c r="B22" s="112"/>
      <c r="C22" s="2"/>
      <c r="D22" s="113"/>
      <c r="E22" s="113"/>
      <c r="F22" s="113"/>
      <c r="G22" s="113"/>
      <c r="H22" s="216"/>
      <c r="I22" s="216"/>
      <c r="J22" s="217"/>
      <c r="K22" s="2"/>
      <c r="L22" s="112"/>
      <c r="M22" s="113"/>
      <c r="N22" s="113"/>
      <c r="O22" s="114"/>
      <c r="P22" s="115"/>
      <c r="Q22" s="117"/>
      <c r="R22" s="192"/>
      <c r="S22" s="192"/>
      <c r="T22" s="113"/>
      <c r="U22" s="114"/>
      <c r="V22" s="114"/>
      <c r="W22" s="115"/>
      <c r="X22" s="117"/>
      <c r="Y22" s="14"/>
      <c r="Z22" s="216"/>
      <c r="AA22" s="216"/>
      <c r="AB22" s="216"/>
      <c r="AC22" s="216"/>
      <c r="AD22" s="216"/>
      <c r="AE22" s="216"/>
    </row>
    <row r="23" spans="1:31" ht="15.75">
      <c r="A23" s="112"/>
      <c r="B23" s="112"/>
      <c r="C23" s="2"/>
      <c r="D23" s="113"/>
      <c r="E23" s="113"/>
      <c r="F23" s="113"/>
      <c r="G23" s="113"/>
      <c r="H23" s="216"/>
      <c r="I23" s="216"/>
      <c r="J23" s="217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216"/>
      <c r="AA23" s="216"/>
      <c r="AB23" s="216"/>
      <c r="AC23" s="216"/>
      <c r="AD23" s="216"/>
      <c r="AE23" s="216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218"/>
      <c r="I24" s="219"/>
      <c r="J24" s="219"/>
      <c r="K24" s="219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X24" s="219"/>
      <c r="Y24" s="219"/>
      <c r="Z24" s="219"/>
      <c r="AA24" s="219"/>
      <c r="AB24" s="219"/>
      <c r="AC24" s="219"/>
      <c r="AD24" s="219"/>
      <c r="AE24" s="218"/>
      <c r="AF24" s="23"/>
      <c r="AG24" s="23"/>
      <c r="AH24" s="8"/>
    </row>
    <row r="25" spans="1:31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7"/>
      <c r="V25" s="767"/>
      <c r="W25" s="767"/>
      <c r="X25" s="767"/>
      <c r="Y25" s="764" t="s">
        <v>35</v>
      </c>
      <c r="Z25" s="765"/>
      <c r="AA25" s="765"/>
      <c r="AB25" s="765"/>
      <c r="AC25" s="153"/>
      <c r="AD25" s="138"/>
      <c r="AE25" s="754" t="s">
        <v>0</v>
      </c>
    </row>
    <row r="26" spans="1:31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97</v>
      </c>
      <c r="S26" s="740" t="s">
        <v>91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104</v>
      </c>
      <c r="AB26" s="758" t="s">
        <v>105</v>
      </c>
      <c r="AC26" s="762" t="s">
        <v>91</v>
      </c>
      <c r="AD26" s="757" t="s">
        <v>55</v>
      </c>
      <c r="AE26" s="755"/>
    </row>
    <row r="27" spans="1:31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104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68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41"/>
      <c r="S27" s="741"/>
      <c r="T27" s="742"/>
      <c r="U27" s="762"/>
      <c r="V27" s="762"/>
      <c r="W27" s="762"/>
      <c r="X27" s="762"/>
      <c r="Y27" s="761"/>
      <c r="Z27" s="759"/>
      <c r="AA27" s="759"/>
      <c r="AB27" s="759"/>
      <c r="AC27" s="763"/>
      <c r="AD27" s="757"/>
      <c r="AE27" s="756"/>
    </row>
    <row r="28" spans="1:31" ht="12.75">
      <c r="A28" s="167"/>
      <c r="B28" s="222"/>
      <c r="C28" s="168"/>
      <c r="D28" s="168"/>
      <c r="E28" s="168"/>
      <c r="F28" s="168"/>
      <c r="G28" s="169"/>
      <c r="H28" s="223"/>
      <c r="I28" s="224"/>
      <c r="J28" s="224"/>
      <c r="K28" s="225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156" t="s">
        <v>1451</v>
      </c>
      <c r="D29" s="160" t="s">
        <v>1215</v>
      </c>
      <c r="E29" s="460" t="s">
        <v>1532</v>
      </c>
      <c r="F29" s="160" t="s">
        <v>1450</v>
      </c>
      <c r="G29" s="176" t="s">
        <v>669</v>
      </c>
      <c r="H29" s="412">
        <v>1222</v>
      </c>
      <c r="I29" s="162" t="s">
        <v>1215</v>
      </c>
      <c r="J29" s="161" t="s">
        <v>1452</v>
      </c>
      <c r="K29" s="228"/>
      <c r="L29" s="226" t="s">
        <v>32</v>
      </c>
      <c r="M29" s="162" t="s">
        <v>484</v>
      </c>
      <c r="N29" s="162">
        <v>1</v>
      </c>
      <c r="O29" s="162">
        <v>180</v>
      </c>
      <c r="P29" s="162">
        <v>75</v>
      </c>
      <c r="Q29" s="162">
        <v>70</v>
      </c>
      <c r="R29" s="163">
        <f>(O29*P29*Q29)/1000000</f>
        <v>0.945</v>
      </c>
      <c r="S29" s="179"/>
      <c r="T29" s="229" t="s">
        <v>110</v>
      </c>
      <c r="U29" s="227"/>
      <c r="V29" s="227"/>
      <c r="W29" s="230"/>
      <c r="X29" s="230"/>
      <c r="Y29" s="164"/>
      <c r="Z29" s="165"/>
      <c r="AA29" s="231"/>
      <c r="AB29" s="232"/>
      <c r="AC29" s="183"/>
      <c r="AD29" s="233"/>
      <c r="AE29" s="166"/>
    </row>
    <row r="30" spans="1:31" s="19" customFormat="1" ht="12.75">
      <c r="A30" s="159" t="s">
        <v>114</v>
      </c>
      <c r="B30" s="160" t="s">
        <v>115</v>
      </c>
      <c r="C30" s="156" t="s">
        <v>1451</v>
      </c>
      <c r="D30" s="160" t="s">
        <v>1215</v>
      </c>
      <c r="E30" s="460" t="s">
        <v>1532</v>
      </c>
      <c r="F30" s="160" t="s">
        <v>1450</v>
      </c>
      <c r="G30" s="176" t="s">
        <v>676</v>
      </c>
      <c r="H30" s="412">
        <v>1222</v>
      </c>
      <c r="I30" s="162" t="s">
        <v>1215</v>
      </c>
      <c r="J30" s="161" t="s">
        <v>1452</v>
      </c>
      <c r="K30" s="228"/>
      <c r="L30" s="226" t="s">
        <v>32</v>
      </c>
      <c r="M30" s="162" t="s">
        <v>261</v>
      </c>
      <c r="N30" s="162">
        <v>1</v>
      </c>
      <c r="O30" s="162">
        <v>45</v>
      </c>
      <c r="P30" s="162">
        <v>60</v>
      </c>
      <c r="Q30" s="162">
        <v>50</v>
      </c>
      <c r="R30" s="163">
        <f aca="true" t="shared" si="1" ref="R30:R51">(O30*P30*Q30)/1000000</f>
        <v>0.135</v>
      </c>
      <c r="S30" s="179"/>
      <c r="T30" s="229" t="s">
        <v>110</v>
      </c>
      <c r="U30" s="227"/>
      <c r="V30" s="227"/>
      <c r="W30" s="230"/>
      <c r="X30" s="230"/>
      <c r="Y30" s="164"/>
      <c r="Z30" s="165"/>
      <c r="AA30" s="231"/>
      <c r="AB30" s="232"/>
      <c r="AC30" s="183"/>
      <c r="AD30" s="233"/>
      <c r="AE30" s="166"/>
    </row>
    <row r="31" spans="1:31" s="19" customFormat="1" ht="12.75">
      <c r="A31" s="159" t="s">
        <v>114</v>
      </c>
      <c r="B31" s="160" t="s">
        <v>115</v>
      </c>
      <c r="C31" s="156" t="s">
        <v>1451</v>
      </c>
      <c r="D31" s="160" t="s">
        <v>1215</v>
      </c>
      <c r="E31" s="460" t="s">
        <v>1532</v>
      </c>
      <c r="F31" s="48" t="s">
        <v>1450</v>
      </c>
      <c r="G31" s="176" t="s">
        <v>677</v>
      </c>
      <c r="H31" s="437">
        <v>1222</v>
      </c>
      <c r="I31" s="49" t="s">
        <v>1215</v>
      </c>
      <c r="J31" s="157" t="s">
        <v>1452</v>
      </c>
      <c r="K31" s="236"/>
      <c r="L31" s="226" t="s">
        <v>32</v>
      </c>
      <c r="M31" s="162" t="s">
        <v>484</v>
      </c>
      <c r="N31" s="162">
        <v>1</v>
      </c>
      <c r="O31" s="162">
        <v>95</v>
      </c>
      <c r="P31" s="162">
        <v>50</v>
      </c>
      <c r="Q31" s="162">
        <v>95</v>
      </c>
      <c r="R31" s="163">
        <f t="shared" si="1"/>
        <v>0.45125</v>
      </c>
      <c r="S31" s="179"/>
      <c r="T31" s="229" t="s">
        <v>110</v>
      </c>
      <c r="U31" s="235"/>
      <c r="V31" s="235"/>
      <c r="W31" s="237"/>
      <c r="X31" s="237"/>
      <c r="Y31" s="164"/>
      <c r="Z31" s="50"/>
      <c r="AA31" s="238"/>
      <c r="AB31" s="239"/>
      <c r="AC31" s="183"/>
      <c r="AD31" s="240"/>
      <c r="AE31" s="51"/>
    </row>
    <row r="32" spans="1:31" s="19" customFormat="1" ht="12.75">
      <c r="A32" s="159" t="s">
        <v>114</v>
      </c>
      <c r="B32" s="160" t="s">
        <v>115</v>
      </c>
      <c r="C32" s="156" t="s">
        <v>1451</v>
      </c>
      <c r="D32" s="160" t="s">
        <v>1215</v>
      </c>
      <c r="E32" s="460" t="s">
        <v>1532</v>
      </c>
      <c r="F32" s="160" t="s">
        <v>1450</v>
      </c>
      <c r="G32" s="176" t="s">
        <v>678</v>
      </c>
      <c r="H32" s="412">
        <v>1222</v>
      </c>
      <c r="I32" s="162" t="s">
        <v>1439</v>
      </c>
      <c r="J32" s="161" t="s">
        <v>1446</v>
      </c>
      <c r="K32" s="228"/>
      <c r="L32" s="226" t="s">
        <v>32</v>
      </c>
      <c r="M32" s="162" t="s">
        <v>113</v>
      </c>
      <c r="N32" s="162">
        <v>1</v>
      </c>
      <c r="O32" s="162">
        <v>100</v>
      </c>
      <c r="P32" s="162">
        <v>45</v>
      </c>
      <c r="Q32" s="162">
        <v>200</v>
      </c>
      <c r="R32" s="163">
        <f t="shared" si="1"/>
        <v>0.9</v>
      </c>
      <c r="S32" s="179"/>
      <c r="T32" s="229" t="s">
        <v>110</v>
      </c>
      <c r="U32" s="227"/>
      <c r="V32" s="227"/>
      <c r="W32" s="230"/>
      <c r="X32" s="230"/>
      <c r="Y32" s="164"/>
      <c r="Z32" s="165"/>
      <c r="AA32" s="231"/>
      <c r="AB32" s="232"/>
      <c r="AC32" s="183"/>
      <c r="AD32" s="233"/>
      <c r="AE32" s="166"/>
    </row>
    <row r="33" spans="1:31" s="19" customFormat="1" ht="12.75">
      <c r="A33" s="159" t="s">
        <v>114</v>
      </c>
      <c r="B33" s="160" t="s">
        <v>115</v>
      </c>
      <c r="C33" s="156" t="s">
        <v>1451</v>
      </c>
      <c r="D33" s="160" t="s">
        <v>1215</v>
      </c>
      <c r="E33" s="460" t="s">
        <v>1532</v>
      </c>
      <c r="F33" s="160" t="s">
        <v>1450</v>
      </c>
      <c r="G33" s="176" t="s">
        <v>679</v>
      </c>
      <c r="H33" s="412">
        <v>1222</v>
      </c>
      <c r="I33" s="162" t="s">
        <v>1215</v>
      </c>
      <c r="J33" s="161" t="s">
        <v>1452</v>
      </c>
      <c r="K33" s="228"/>
      <c r="L33" s="226" t="s">
        <v>32</v>
      </c>
      <c r="M33" s="162" t="s">
        <v>106</v>
      </c>
      <c r="N33" s="162">
        <v>1</v>
      </c>
      <c r="O33" s="162">
        <v>90</v>
      </c>
      <c r="P33" s="162">
        <v>60</v>
      </c>
      <c r="Q33" s="162">
        <v>60</v>
      </c>
      <c r="R33" s="163">
        <f t="shared" si="1"/>
        <v>0.324</v>
      </c>
      <c r="S33" s="179"/>
      <c r="T33" s="229" t="s">
        <v>110</v>
      </c>
      <c r="U33" s="227"/>
      <c r="V33" s="227"/>
      <c r="W33" s="230"/>
      <c r="X33" s="230"/>
      <c r="Y33" s="164"/>
      <c r="Z33" s="165"/>
      <c r="AA33" s="231"/>
      <c r="AB33" s="232"/>
      <c r="AC33" s="183"/>
      <c r="AD33" s="233"/>
      <c r="AE33" s="166"/>
    </row>
    <row r="34" spans="1:31" s="19" customFormat="1" ht="12.75">
      <c r="A34" s="159" t="s">
        <v>114</v>
      </c>
      <c r="B34" s="160" t="s">
        <v>115</v>
      </c>
      <c r="C34" s="156" t="s">
        <v>1451</v>
      </c>
      <c r="D34" s="160" t="s">
        <v>1215</v>
      </c>
      <c r="E34" s="460" t="s">
        <v>1532</v>
      </c>
      <c r="F34" s="48" t="s">
        <v>1450</v>
      </c>
      <c r="G34" s="176" t="s">
        <v>680</v>
      </c>
      <c r="H34" s="412">
        <v>1222</v>
      </c>
      <c r="I34" s="162" t="s">
        <v>1215</v>
      </c>
      <c r="J34" s="157" t="s">
        <v>1446</v>
      </c>
      <c r="K34" s="236"/>
      <c r="L34" s="226" t="s">
        <v>32</v>
      </c>
      <c r="M34" s="162" t="s">
        <v>685</v>
      </c>
      <c r="N34" s="162">
        <v>1</v>
      </c>
      <c r="O34" s="49">
        <v>60</v>
      </c>
      <c r="P34" s="49">
        <v>70</v>
      </c>
      <c r="Q34" s="49">
        <v>100</v>
      </c>
      <c r="R34" s="163">
        <f t="shared" si="1"/>
        <v>0.42</v>
      </c>
      <c r="S34" s="179"/>
      <c r="T34" s="229" t="s">
        <v>110</v>
      </c>
      <c r="U34" s="235"/>
      <c r="V34" s="235"/>
      <c r="W34" s="237"/>
      <c r="X34" s="237"/>
      <c r="Y34" s="164"/>
      <c r="Z34" s="50"/>
      <c r="AA34" s="231"/>
      <c r="AB34" s="239"/>
      <c r="AC34" s="183"/>
      <c r="AD34" s="240"/>
      <c r="AE34" s="51"/>
    </row>
    <row r="35" spans="1:31" s="19" customFormat="1" ht="12.75">
      <c r="A35" s="159" t="s">
        <v>114</v>
      </c>
      <c r="B35" s="160" t="s">
        <v>115</v>
      </c>
      <c r="C35" s="156" t="s">
        <v>1451</v>
      </c>
      <c r="D35" s="160" t="s">
        <v>1215</v>
      </c>
      <c r="E35" s="460" t="s">
        <v>1532</v>
      </c>
      <c r="F35" s="48" t="s">
        <v>1450</v>
      </c>
      <c r="G35" s="176" t="s">
        <v>681</v>
      </c>
      <c r="H35" s="437">
        <v>1222</v>
      </c>
      <c r="I35" s="49" t="s">
        <v>1215</v>
      </c>
      <c r="J35" s="157" t="s">
        <v>1452</v>
      </c>
      <c r="K35" s="236"/>
      <c r="L35" s="226" t="s">
        <v>32</v>
      </c>
      <c r="M35" s="162" t="s">
        <v>686</v>
      </c>
      <c r="N35" s="162">
        <v>1</v>
      </c>
      <c r="O35" s="49">
        <v>50</v>
      </c>
      <c r="P35" s="49">
        <v>55</v>
      </c>
      <c r="Q35" s="49">
        <v>55</v>
      </c>
      <c r="R35" s="163">
        <f t="shared" si="1"/>
        <v>0.15125</v>
      </c>
      <c r="S35" s="179"/>
      <c r="T35" s="229" t="s">
        <v>110</v>
      </c>
      <c r="U35" s="235"/>
      <c r="V35" s="235"/>
      <c r="W35" s="237"/>
      <c r="X35" s="237"/>
      <c r="Y35" s="164"/>
      <c r="Z35" s="50"/>
      <c r="AA35" s="231"/>
      <c r="AB35" s="239"/>
      <c r="AC35" s="183"/>
      <c r="AD35" s="240"/>
      <c r="AE35" s="51"/>
    </row>
    <row r="36" spans="1:31" s="19" customFormat="1" ht="12.75">
      <c r="A36" s="159" t="s">
        <v>114</v>
      </c>
      <c r="B36" s="160" t="s">
        <v>115</v>
      </c>
      <c r="C36" s="156" t="s">
        <v>1451</v>
      </c>
      <c r="D36" s="160" t="s">
        <v>1215</v>
      </c>
      <c r="E36" s="460" t="s">
        <v>1532</v>
      </c>
      <c r="F36" s="105" t="s">
        <v>1450</v>
      </c>
      <c r="G36" s="176" t="s">
        <v>682</v>
      </c>
      <c r="H36" s="409">
        <v>1222</v>
      </c>
      <c r="I36" s="106" t="s">
        <v>1215</v>
      </c>
      <c r="J36" s="158" t="s">
        <v>1452</v>
      </c>
      <c r="K36" s="243"/>
      <c r="L36" s="226" t="s">
        <v>32</v>
      </c>
      <c r="M36" s="162" t="s">
        <v>687</v>
      </c>
      <c r="N36" s="162">
        <v>1</v>
      </c>
      <c r="O36" s="49">
        <v>280</v>
      </c>
      <c r="P36" s="49">
        <v>280</v>
      </c>
      <c r="Q36" s="49">
        <v>260</v>
      </c>
      <c r="R36" s="163">
        <f t="shared" si="1"/>
        <v>20.384</v>
      </c>
      <c r="S36" s="179"/>
      <c r="T36" s="229" t="s">
        <v>110</v>
      </c>
      <c r="U36" s="242" t="s">
        <v>688</v>
      </c>
      <c r="V36" s="106" t="s">
        <v>99</v>
      </c>
      <c r="W36" s="244" t="s">
        <v>99</v>
      </c>
      <c r="X36" s="244"/>
      <c r="Y36" s="164"/>
      <c r="Z36" s="107"/>
      <c r="AA36" s="231"/>
      <c r="AB36" s="239"/>
      <c r="AC36" s="183"/>
      <c r="AD36" s="246"/>
      <c r="AE36" s="108"/>
    </row>
    <row r="37" spans="1:31" s="19" customFormat="1" ht="12.75">
      <c r="A37" s="159" t="s">
        <v>114</v>
      </c>
      <c r="B37" s="160" t="s">
        <v>115</v>
      </c>
      <c r="C37" s="156" t="s">
        <v>1451</v>
      </c>
      <c r="D37" s="160" t="s">
        <v>1215</v>
      </c>
      <c r="E37" s="460" t="s">
        <v>1532</v>
      </c>
      <c r="F37" s="105" t="s">
        <v>1450</v>
      </c>
      <c r="G37" s="176" t="s">
        <v>683</v>
      </c>
      <c r="H37" s="412">
        <v>1222</v>
      </c>
      <c r="I37" s="162" t="s">
        <v>1215</v>
      </c>
      <c r="J37" s="158" t="s">
        <v>1452</v>
      </c>
      <c r="K37" s="243"/>
      <c r="L37" s="226" t="s">
        <v>32</v>
      </c>
      <c r="M37" s="49" t="s">
        <v>690</v>
      </c>
      <c r="N37" s="162">
        <v>1</v>
      </c>
      <c r="O37" s="49">
        <v>80</v>
      </c>
      <c r="P37" s="49">
        <v>80</v>
      </c>
      <c r="Q37" s="49">
        <v>25</v>
      </c>
      <c r="R37" s="163">
        <f t="shared" si="1"/>
        <v>0.16</v>
      </c>
      <c r="S37" s="179"/>
      <c r="T37" s="229" t="s">
        <v>110</v>
      </c>
      <c r="U37" s="242"/>
      <c r="V37" s="242"/>
      <c r="W37" s="244"/>
      <c r="X37" s="244"/>
      <c r="Y37" s="164"/>
      <c r="Z37" s="107"/>
      <c r="AA37" s="231"/>
      <c r="AB37" s="245"/>
      <c r="AC37" s="183"/>
      <c r="AD37" s="246"/>
      <c r="AE37" s="108"/>
    </row>
    <row r="38" spans="1:31" s="19" customFormat="1" ht="12.75">
      <c r="A38" s="159" t="s">
        <v>114</v>
      </c>
      <c r="B38" s="160" t="s">
        <v>115</v>
      </c>
      <c r="C38" s="156" t="s">
        <v>1451</v>
      </c>
      <c r="D38" s="160" t="s">
        <v>1215</v>
      </c>
      <c r="E38" s="460" t="s">
        <v>1532</v>
      </c>
      <c r="F38" s="105" t="s">
        <v>1450</v>
      </c>
      <c r="G38" s="176" t="s">
        <v>684</v>
      </c>
      <c r="H38" s="412">
        <v>1222</v>
      </c>
      <c r="I38" s="162" t="s">
        <v>1215</v>
      </c>
      <c r="J38" s="158" t="s">
        <v>1452</v>
      </c>
      <c r="K38" s="243"/>
      <c r="L38" s="226" t="s">
        <v>32</v>
      </c>
      <c r="M38" s="49" t="s">
        <v>602</v>
      </c>
      <c r="N38" s="162">
        <v>1</v>
      </c>
      <c r="O38" s="49">
        <v>60</v>
      </c>
      <c r="P38" s="49">
        <v>60</v>
      </c>
      <c r="Q38" s="49">
        <v>10</v>
      </c>
      <c r="R38" s="163">
        <f t="shared" si="1"/>
        <v>0.036</v>
      </c>
      <c r="S38" s="179"/>
      <c r="T38" s="229" t="s">
        <v>110</v>
      </c>
      <c r="U38" s="106" t="s">
        <v>99</v>
      </c>
      <c r="V38" s="242"/>
      <c r="W38" s="244"/>
      <c r="X38" s="244"/>
      <c r="Y38" s="164"/>
      <c r="Z38" s="107"/>
      <c r="AA38" s="231"/>
      <c r="AB38" s="245"/>
      <c r="AC38" s="183"/>
      <c r="AD38" s="246"/>
      <c r="AE38" s="108"/>
    </row>
    <row r="39" spans="1:31" s="19" customFormat="1" ht="12.75">
      <c r="A39" s="159" t="s">
        <v>114</v>
      </c>
      <c r="B39" s="160" t="s">
        <v>115</v>
      </c>
      <c r="C39" s="156" t="s">
        <v>1451</v>
      </c>
      <c r="D39" s="160" t="s">
        <v>1215</v>
      </c>
      <c r="E39" s="460" t="s">
        <v>1532</v>
      </c>
      <c r="F39" s="105" t="s">
        <v>1450</v>
      </c>
      <c r="G39" s="176" t="s">
        <v>691</v>
      </c>
      <c r="H39" s="412">
        <v>1222</v>
      </c>
      <c r="I39" s="162" t="s">
        <v>1215</v>
      </c>
      <c r="J39" s="158" t="s">
        <v>119</v>
      </c>
      <c r="K39" s="243"/>
      <c r="L39" s="226" t="s">
        <v>32</v>
      </c>
      <c r="M39" s="162" t="s">
        <v>697</v>
      </c>
      <c r="N39" s="162">
        <v>1</v>
      </c>
      <c r="O39" s="106">
        <v>60</v>
      </c>
      <c r="P39" s="106">
        <v>40</v>
      </c>
      <c r="Q39" s="106">
        <v>60</v>
      </c>
      <c r="R39" s="163">
        <f t="shared" si="1"/>
        <v>0.144</v>
      </c>
      <c r="S39" s="179"/>
      <c r="T39" s="229" t="s">
        <v>110</v>
      </c>
      <c r="U39" s="242"/>
      <c r="V39" s="242"/>
      <c r="W39" s="244"/>
      <c r="X39" s="244"/>
      <c r="Y39" s="164"/>
      <c r="Z39" s="107"/>
      <c r="AA39" s="231"/>
      <c r="AB39" s="245"/>
      <c r="AC39" s="183"/>
      <c r="AD39" s="246"/>
      <c r="AE39" s="108"/>
    </row>
    <row r="40" spans="1:31" s="19" customFormat="1" ht="12.75">
      <c r="A40" s="159" t="s">
        <v>114</v>
      </c>
      <c r="B40" s="160" t="s">
        <v>115</v>
      </c>
      <c r="C40" s="156" t="s">
        <v>1451</v>
      </c>
      <c r="D40" s="160" t="s">
        <v>1215</v>
      </c>
      <c r="E40" s="460" t="s">
        <v>1532</v>
      </c>
      <c r="F40" s="105" t="s">
        <v>1450</v>
      </c>
      <c r="G40" s="176" t="s">
        <v>692</v>
      </c>
      <c r="H40" s="412">
        <v>1222</v>
      </c>
      <c r="I40" s="162" t="s">
        <v>1215</v>
      </c>
      <c r="J40" s="158" t="s">
        <v>119</v>
      </c>
      <c r="K40" s="243"/>
      <c r="L40" s="226" t="s">
        <v>32</v>
      </c>
      <c r="M40" s="162" t="s">
        <v>698</v>
      </c>
      <c r="N40" s="162">
        <v>1</v>
      </c>
      <c r="O40" s="106">
        <v>50</v>
      </c>
      <c r="P40" s="106">
        <v>40</v>
      </c>
      <c r="Q40" s="106">
        <v>25</v>
      </c>
      <c r="R40" s="163">
        <f t="shared" si="1"/>
        <v>0.05</v>
      </c>
      <c r="S40" s="179"/>
      <c r="T40" s="229" t="s">
        <v>110</v>
      </c>
      <c r="U40" s="242"/>
      <c r="V40" s="242"/>
      <c r="W40" s="244"/>
      <c r="X40" s="244"/>
      <c r="Y40" s="164"/>
      <c r="Z40" s="107"/>
      <c r="AA40" s="231"/>
      <c r="AB40" s="245"/>
      <c r="AC40" s="183"/>
      <c r="AD40" s="246"/>
      <c r="AE40" s="108"/>
    </row>
    <row r="41" spans="1:31" s="19" customFormat="1" ht="12.75">
      <c r="A41" s="159" t="s">
        <v>114</v>
      </c>
      <c r="B41" s="160" t="s">
        <v>115</v>
      </c>
      <c r="C41" s="156" t="s">
        <v>1451</v>
      </c>
      <c r="D41" s="160" t="s">
        <v>1215</v>
      </c>
      <c r="E41" s="460" t="s">
        <v>1532</v>
      </c>
      <c r="F41" s="105" t="s">
        <v>1459</v>
      </c>
      <c r="G41" s="176" t="s">
        <v>693</v>
      </c>
      <c r="H41" s="241">
        <v>1222</v>
      </c>
      <c r="I41" s="106" t="s">
        <v>1215</v>
      </c>
      <c r="J41" s="158" t="s">
        <v>1458</v>
      </c>
      <c r="K41" s="243"/>
      <c r="L41" s="226" t="s">
        <v>32</v>
      </c>
      <c r="M41" s="162" t="s">
        <v>699</v>
      </c>
      <c r="N41" s="162">
        <v>1</v>
      </c>
      <c r="O41" s="106">
        <v>50</v>
      </c>
      <c r="P41" s="106">
        <v>130</v>
      </c>
      <c r="Q41" s="106">
        <v>150</v>
      </c>
      <c r="R41" s="163">
        <f t="shared" si="1"/>
        <v>0.975</v>
      </c>
      <c r="S41" s="179"/>
      <c r="T41" s="229" t="s">
        <v>110</v>
      </c>
      <c r="U41" s="242"/>
      <c r="V41" s="242"/>
      <c r="W41" s="244"/>
      <c r="X41" s="244"/>
      <c r="Y41" s="164"/>
      <c r="Z41" s="107"/>
      <c r="AA41" s="231"/>
      <c r="AB41" s="245"/>
      <c r="AC41" s="183"/>
      <c r="AD41" s="246"/>
      <c r="AE41" s="108"/>
    </row>
    <row r="42" spans="1:31" s="19" customFormat="1" ht="12.75">
      <c r="A42" s="159" t="s">
        <v>114</v>
      </c>
      <c r="B42" s="160" t="s">
        <v>115</v>
      </c>
      <c r="C42" s="156" t="s">
        <v>1451</v>
      </c>
      <c r="D42" s="160" t="s">
        <v>1215</v>
      </c>
      <c r="E42" s="460" t="s">
        <v>1532</v>
      </c>
      <c r="F42" s="105" t="s">
        <v>1459</v>
      </c>
      <c r="G42" s="176" t="s">
        <v>694</v>
      </c>
      <c r="H42" s="241">
        <v>1222</v>
      </c>
      <c r="I42" s="106" t="s">
        <v>1215</v>
      </c>
      <c r="J42" s="158" t="s">
        <v>1458</v>
      </c>
      <c r="K42" s="243"/>
      <c r="L42" s="226" t="s">
        <v>32</v>
      </c>
      <c r="M42" s="162" t="s">
        <v>701</v>
      </c>
      <c r="N42" s="162">
        <v>1</v>
      </c>
      <c r="O42" s="106">
        <v>70</v>
      </c>
      <c r="P42" s="106">
        <v>110</v>
      </c>
      <c r="Q42" s="106">
        <v>100</v>
      </c>
      <c r="R42" s="163">
        <f t="shared" si="1"/>
        <v>0.77</v>
      </c>
      <c r="S42" s="179"/>
      <c r="T42" s="229" t="s">
        <v>110</v>
      </c>
      <c r="U42" s="242"/>
      <c r="V42" s="242"/>
      <c r="W42" s="244"/>
      <c r="X42" s="244"/>
      <c r="Y42" s="164"/>
      <c r="Z42" s="107"/>
      <c r="AA42" s="231"/>
      <c r="AB42" s="245"/>
      <c r="AC42" s="183"/>
      <c r="AD42" s="246"/>
      <c r="AE42" s="108"/>
    </row>
    <row r="43" spans="1:31" s="19" customFormat="1" ht="12.75">
      <c r="A43" s="159" t="s">
        <v>114</v>
      </c>
      <c r="B43" s="160" t="s">
        <v>115</v>
      </c>
      <c r="C43" s="156" t="s">
        <v>1451</v>
      </c>
      <c r="D43" s="160" t="s">
        <v>1215</v>
      </c>
      <c r="E43" s="460" t="s">
        <v>1532</v>
      </c>
      <c r="F43" s="105" t="s">
        <v>1459</v>
      </c>
      <c r="G43" s="176" t="s">
        <v>695</v>
      </c>
      <c r="H43" s="241">
        <v>1222</v>
      </c>
      <c r="I43" s="106" t="s">
        <v>1215</v>
      </c>
      <c r="J43" s="158" t="s">
        <v>1458</v>
      </c>
      <c r="K43" s="243"/>
      <c r="L43" s="226" t="s">
        <v>32</v>
      </c>
      <c r="M43" s="162" t="s">
        <v>700</v>
      </c>
      <c r="N43" s="162">
        <v>1</v>
      </c>
      <c r="O43" s="106">
        <v>50</v>
      </c>
      <c r="P43" s="106">
        <v>120</v>
      </c>
      <c r="Q43" s="106">
        <v>150</v>
      </c>
      <c r="R43" s="163">
        <f t="shared" si="1"/>
        <v>0.9</v>
      </c>
      <c r="S43" s="179"/>
      <c r="T43" s="229" t="s">
        <v>110</v>
      </c>
      <c r="U43" s="242"/>
      <c r="V43" s="242"/>
      <c r="W43" s="244"/>
      <c r="X43" s="244"/>
      <c r="Y43" s="164"/>
      <c r="Z43" s="107"/>
      <c r="AA43" s="231"/>
      <c r="AB43" s="245"/>
      <c r="AC43" s="183"/>
      <c r="AD43" s="246"/>
      <c r="AE43" s="108"/>
    </row>
    <row r="44" spans="1:31" s="19" customFormat="1" ht="12.75">
      <c r="A44" s="159" t="s">
        <v>114</v>
      </c>
      <c r="B44" s="160" t="s">
        <v>115</v>
      </c>
      <c r="C44" s="156" t="s">
        <v>1451</v>
      </c>
      <c r="D44" s="160" t="s">
        <v>1215</v>
      </c>
      <c r="E44" s="460" t="s">
        <v>1532</v>
      </c>
      <c r="F44" s="105" t="s">
        <v>1459</v>
      </c>
      <c r="G44" s="176" t="s">
        <v>696</v>
      </c>
      <c r="H44" s="241">
        <v>1222</v>
      </c>
      <c r="I44" s="106" t="s">
        <v>1215</v>
      </c>
      <c r="J44" s="158" t="s">
        <v>1458</v>
      </c>
      <c r="K44" s="243"/>
      <c r="L44" s="226" t="s">
        <v>32</v>
      </c>
      <c r="M44" s="162" t="s">
        <v>702</v>
      </c>
      <c r="N44" s="162">
        <v>1</v>
      </c>
      <c r="O44" s="106">
        <v>90</v>
      </c>
      <c r="P44" s="106">
        <v>200</v>
      </c>
      <c r="Q44" s="106">
        <v>200</v>
      </c>
      <c r="R44" s="163">
        <f t="shared" si="1"/>
        <v>3.6</v>
      </c>
      <c r="S44" s="179"/>
      <c r="T44" s="229" t="s">
        <v>110</v>
      </c>
      <c r="U44" s="242"/>
      <c r="V44" s="242"/>
      <c r="W44" s="244"/>
      <c r="X44" s="244"/>
      <c r="Y44" s="164"/>
      <c r="Z44" s="107"/>
      <c r="AA44" s="231"/>
      <c r="AB44" s="245"/>
      <c r="AC44" s="183"/>
      <c r="AD44" s="246"/>
      <c r="AE44" s="108"/>
    </row>
    <row r="45" spans="1:31" s="19" customFormat="1" ht="12.75">
      <c r="A45" s="159" t="s">
        <v>114</v>
      </c>
      <c r="B45" s="160" t="s">
        <v>115</v>
      </c>
      <c r="C45" s="156" t="s">
        <v>1451</v>
      </c>
      <c r="D45" s="160" t="s">
        <v>1215</v>
      </c>
      <c r="E45" s="460" t="s">
        <v>1532</v>
      </c>
      <c r="F45" s="105" t="s">
        <v>1459</v>
      </c>
      <c r="G45" s="176" t="s">
        <v>708</v>
      </c>
      <c r="H45" s="241">
        <v>1222</v>
      </c>
      <c r="I45" s="106" t="s">
        <v>1215</v>
      </c>
      <c r="J45" s="158" t="s">
        <v>1458</v>
      </c>
      <c r="K45" s="243"/>
      <c r="L45" s="226" t="s">
        <v>32</v>
      </c>
      <c r="M45" s="162" t="s">
        <v>703</v>
      </c>
      <c r="N45" s="162">
        <v>1</v>
      </c>
      <c r="O45" s="106">
        <v>30</v>
      </c>
      <c r="P45" s="106">
        <v>40</v>
      </c>
      <c r="Q45" s="106">
        <v>25</v>
      </c>
      <c r="R45" s="163">
        <f t="shared" si="1"/>
        <v>0.03</v>
      </c>
      <c r="S45" s="179"/>
      <c r="T45" s="229" t="s">
        <v>110</v>
      </c>
      <c r="U45" s="242"/>
      <c r="V45" s="242"/>
      <c r="W45" s="244"/>
      <c r="X45" s="244"/>
      <c r="Y45" s="164"/>
      <c r="Z45" s="107"/>
      <c r="AA45" s="231"/>
      <c r="AB45" s="245"/>
      <c r="AC45" s="183"/>
      <c r="AD45" s="246"/>
      <c r="AE45" s="108"/>
    </row>
    <row r="46" spans="1:31" s="19" customFormat="1" ht="12.75">
      <c r="A46" s="159" t="s">
        <v>114</v>
      </c>
      <c r="B46" s="160" t="s">
        <v>115</v>
      </c>
      <c r="C46" s="156" t="s">
        <v>1451</v>
      </c>
      <c r="D46" s="160" t="s">
        <v>1215</v>
      </c>
      <c r="E46" s="460" t="s">
        <v>1532</v>
      </c>
      <c r="F46" s="105"/>
      <c r="G46" s="176" t="s">
        <v>709</v>
      </c>
      <c r="H46" s="241"/>
      <c r="I46" s="242"/>
      <c r="J46" s="158"/>
      <c r="K46" s="411" t="s">
        <v>1536</v>
      </c>
      <c r="L46" s="226" t="s">
        <v>32</v>
      </c>
      <c r="M46" s="162" t="s">
        <v>704</v>
      </c>
      <c r="N46" s="162">
        <v>1</v>
      </c>
      <c r="O46" s="106"/>
      <c r="P46" s="106"/>
      <c r="Q46" s="106"/>
      <c r="R46" s="163">
        <v>0.15</v>
      </c>
      <c r="S46" s="179"/>
      <c r="T46" s="482" t="s">
        <v>99</v>
      </c>
      <c r="U46" s="242"/>
      <c r="V46" s="242"/>
      <c r="W46" s="244"/>
      <c r="X46" s="244"/>
      <c r="Y46" s="164"/>
      <c r="Z46" s="107"/>
      <c r="AA46" s="231"/>
      <c r="AB46" s="245"/>
      <c r="AC46" s="183"/>
      <c r="AD46" s="246"/>
      <c r="AE46" s="108"/>
    </row>
    <row r="47" spans="1:31" s="19" customFormat="1" ht="12.75">
      <c r="A47" s="159" t="s">
        <v>114</v>
      </c>
      <c r="B47" s="160" t="s">
        <v>115</v>
      </c>
      <c r="C47" s="156" t="s">
        <v>1451</v>
      </c>
      <c r="D47" s="160" t="s">
        <v>1215</v>
      </c>
      <c r="E47" s="460" t="s">
        <v>1532</v>
      </c>
      <c r="F47" s="105" t="s">
        <v>1450</v>
      </c>
      <c r="G47" s="176" t="s">
        <v>710</v>
      </c>
      <c r="H47" s="412">
        <v>1222</v>
      </c>
      <c r="I47" s="162" t="s">
        <v>1215</v>
      </c>
      <c r="J47" s="158" t="s">
        <v>119</v>
      </c>
      <c r="K47" s="243"/>
      <c r="L47" s="226" t="s">
        <v>32</v>
      </c>
      <c r="M47" s="106" t="s">
        <v>705</v>
      </c>
      <c r="N47" s="162">
        <v>1</v>
      </c>
      <c r="O47" s="106">
        <v>30</v>
      </c>
      <c r="P47" s="106">
        <v>400</v>
      </c>
      <c r="Q47" s="106">
        <v>5</v>
      </c>
      <c r="R47" s="163">
        <f t="shared" si="1"/>
        <v>0.06</v>
      </c>
      <c r="S47" s="179"/>
      <c r="T47" s="229" t="s">
        <v>110</v>
      </c>
      <c r="U47" s="242"/>
      <c r="V47" s="242"/>
      <c r="W47" s="244"/>
      <c r="X47" s="244"/>
      <c r="Y47" s="164"/>
      <c r="Z47" s="107"/>
      <c r="AA47" s="231"/>
      <c r="AB47" s="245"/>
      <c r="AC47" s="183"/>
      <c r="AD47" s="246"/>
      <c r="AE47" s="108"/>
    </row>
    <row r="48" spans="1:31" s="19" customFormat="1" ht="12.75">
      <c r="A48" s="159" t="s">
        <v>114</v>
      </c>
      <c r="B48" s="160" t="s">
        <v>115</v>
      </c>
      <c r="C48" s="156" t="s">
        <v>1451</v>
      </c>
      <c r="D48" s="160" t="s">
        <v>1215</v>
      </c>
      <c r="E48" s="460" t="s">
        <v>1532</v>
      </c>
      <c r="F48" s="475" t="s">
        <v>1450</v>
      </c>
      <c r="G48" s="176"/>
      <c r="H48" s="241">
        <v>1222</v>
      </c>
      <c r="I48" s="378" t="s">
        <v>1215</v>
      </c>
      <c r="J48" s="474" t="s">
        <v>119</v>
      </c>
      <c r="K48" s="243"/>
      <c r="L48" s="226" t="s">
        <v>48</v>
      </c>
      <c r="M48" s="106" t="s">
        <v>706</v>
      </c>
      <c r="N48" s="162">
        <v>1</v>
      </c>
      <c r="O48" s="106"/>
      <c r="P48" s="106"/>
      <c r="Q48" s="106"/>
      <c r="R48" s="163">
        <v>3</v>
      </c>
      <c r="S48" s="179"/>
      <c r="T48" s="229" t="s">
        <v>110</v>
      </c>
      <c r="U48" s="242"/>
      <c r="V48" s="242"/>
      <c r="W48" s="244"/>
      <c r="X48" s="244"/>
      <c r="Y48" s="164"/>
      <c r="Z48" s="107"/>
      <c r="AA48" s="231"/>
      <c r="AB48" s="245"/>
      <c r="AC48" s="183"/>
      <c r="AD48" s="246"/>
      <c r="AE48" s="108"/>
    </row>
    <row r="49" spans="1:31" s="19" customFormat="1" ht="12.75">
      <c r="A49" s="159" t="s">
        <v>114</v>
      </c>
      <c r="B49" s="160" t="s">
        <v>115</v>
      </c>
      <c r="C49" s="156" t="s">
        <v>1451</v>
      </c>
      <c r="D49" s="160" t="s">
        <v>1215</v>
      </c>
      <c r="E49" s="460" t="s">
        <v>1532</v>
      </c>
      <c r="F49" s="105" t="s">
        <v>1450</v>
      </c>
      <c r="G49" s="176"/>
      <c r="H49" s="412">
        <v>1222</v>
      </c>
      <c r="I49" s="162" t="s">
        <v>1215</v>
      </c>
      <c r="J49" s="158" t="s">
        <v>1452</v>
      </c>
      <c r="K49" s="243"/>
      <c r="L49" s="226" t="s">
        <v>48</v>
      </c>
      <c r="M49" s="106" t="s">
        <v>707</v>
      </c>
      <c r="N49" s="162">
        <v>1</v>
      </c>
      <c r="O49" s="106"/>
      <c r="P49" s="106"/>
      <c r="Q49" s="106"/>
      <c r="R49" s="163">
        <v>1</v>
      </c>
      <c r="S49" s="179"/>
      <c r="T49" s="229" t="s">
        <v>110</v>
      </c>
      <c r="U49" s="242"/>
      <c r="V49" s="242"/>
      <c r="W49" s="244"/>
      <c r="X49" s="244"/>
      <c r="Y49" s="164"/>
      <c r="Z49" s="107"/>
      <c r="AA49" s="231"/>
      <c r="AB49" s="245"/>
      <c r="AC49" s="183"/>
      <c r="AD49" s="246"/>
      <c r="AE49" s="108"/>
    </row>
    <row r="50" spans="1:31" s="19" customFormat="1" ht="12.75">
      <c r="A50" s="159" t="s">
        <v>114</v>
      </c>
      <c r="B50" s="160" t="s">
        <v>115</v>
      </c>
      <c r="C50" s="156" t="s">
        <v>1451</v>
      </c>
      <c r="D50" s="160" t="s">
        <v>1215</v>
      </c>
      <c r="E50" s="460" t="s">
        <v>1532</v>
      </c>
      <c r="F50" s="105" t="s">
        <v>1450</v>
      </c>
      <c r="G50" s="176"/>
      <c r="H50" s="241">
        <v>1222</v>
      </c>
      <c r="I50" s="106" t="s">
        <v>1215</v>
      </c>
      <c r="J50" s="158" t="s">
        <v>1458</v>
      </c>
      <c r="K50" s="243"/>
      <c r="L50" s="226" t="s">
        <v>48</v>
      </c>
      <c r="M50" s="106" t="s">
        <v>711</v>
      </c>
      <c r="N50" s="162">
        <v>1</v>
      </c>
      <c r="O50" s="106"/>
      <c r="P50" s="106"/>
      <c r="Q50" s="106"/>
      <c r="R50" s="163">
        <v>1</v>
      </c>
      <c r="S50" s="179"/>
      <c r="T50" s="229" t="s">
        <v>110</v>
      </c>
      <c r="U50" s="242"/>
      <c r="V50" s="242"/>
      <c r="W50" s="244"/>
      <c r="X50" s="244"/>
      <c r="Y50" s="164"/>
      <c r="Z50" s="107"/>
      <c r="AA50" s="231"/>
      <c r="AB50" s="245"/>
      <c r="AC50" s="183"/>
      <c r="AD50" s="246"/>
      <c r="AE50" s="108"/>
    </row>
    <row r="51" spans="1:32" ht="13.5" thickBot="1">
      <c r="A51" s="53"/>
      <c r="B51" s="54"/>
      <c r="C51" s="155"/>
      <c r="D51" s="54"/>
      <c r="E51" s="155"/>
      <c r="F51" s="255"/>
      <c r="G51" s="263"/>
      <c r="H51" s="256"/>
      <c r="I51" s="257"/>
      <c r="J51" s="257"/>
      <c r="K51" s="258"/>
      <c r="L51" s="249"/>
      <c r="M51" s="255"/>
      <c r="N51" s="255">
        <v>1</v>
      </c>
      <c r="O51" s="255"/>
      <c r="P51" s="255"/>
      <c r="Q51" s="255"/>
      <c r="R51" s="269">
        <f t="shared" si="1"/>
        <v>0</v>
      </c>
      <c r="S51" s="180"/>
      <c r="T51" s="250" t="s">
        <v>110</v>
      </c>
      <c r="U51" s="257"/>
      <c r="V51" s="257"/>
      <c r="W51" s="257"/>
      <c r="X51" s="258"/>
      <c r="Y51" s="256"/>
      <c r="Z51" s="257"/>
      <c r="AA51" s="251"/>
      <c r="AB51" s="257"/>
      <c r="AC51" s="184"/>
      <c r="AD51" s="258"/>
      <c r="AE51" s="262"/>
      <c r="AF51" s="254"/>
    </row>
  </sheetData>
  <sheetProtection/>
  <protectedRanges>
    <protectedRange sqref="N4:Q8" name="Plage5"/>
    <protectedRange sqref="T29:AB991" name="Plage3"/>
    <protectedRange sqref="B1:B2" name="Plage1"/>
    <protectedRange sqref="O29:Q35 K29:N40 A29:G29 A41:D46 R52 A53:R991 A48:B48 A47:C47 K47:N47 A51:N52 A49:C49 K49:N49 A31:B40 F48:N48 F50:N50 C31:C50 A30:C30 F30:G40 F47:G47 F49:G49 A50:B50 O39:Q52 F41:N46 D30:E50" name="Plage2"/>
    <protectedRange sqref="AD29:AE991" name="Plage4"/>
    <protectedRange sqref="R29:R51" name="Plage2_1_1_7_3"/>
    <protectedRange sqref="O36:Q36" name="Plage2_1"/>
    <protectedRange sqref="O37:Q37" name="Plage2_2"/>
    <protectedRange sqref="O38:Q38" name="Plage2_3"/>
    <protectedRange sqref="H29:J40" name="Plage2_4"/>
    <protectedRange sqref="H49:J49 H47:J47" name="Plage2_5"/>
  </protectedRanges>
  <mergeCells count="35">
    <mergeCell ref="Z26:Z27"/>
    <mergeCell ref="AA26:AA27"/>
    <mergeCell ref="AB26:AB27"/>
    <mergeCell ref="AC26:AC27"/>
    <mergeCell ref="V26:V27"/>
    <mergeCell ref="W26:W27"/>
    <mergeCell ref="X26:X27"/>
    <mergeCell ref="Y26:Y27"/>
    <mergeCell ref="S26:S27"/>
    <mergeCell ref="T26:T27"/>
    <mergeCell ref="U26:U27"/>
    <mergeCell ref="AE25:AE27"/>
    <mergeCell ref="A26:A27"/>
    <mergeCell ref="B26:F26"/>
    <mergeCell ref="G26:G27"/>
    <mergeCell ref="H26:J26"/>
    <mergeCell ref="K26:K27"/>
    <mergeCell ref="AD26:AD27"/>
    <mergeCell ref="L26:L27"/>
    <mergeCell ref="M26:M27"/>
    <mergeCell ref="N26:N27"/>
    <mergeCell ref="O26:Q26"/>
    <mergeCell ref="H25:K25"/>
    <mergeCell ref="L25:R25"/>
    <mergeCell ref="R26:R27"/>
    <mergeCell ref="A5:A6"/>
    <mergeCell ref="A7:A8"/>
    <mergeCell ref="A9:A10"/>
    <mergeCell ref="N10:O10"/>
    <mergeCell ref="T25:X25"/>
    <mergeCell ref="Y25:AB25"/>
    <mergeCell ref="A11:A12"/>
    <mergeCell ref="A13:A14"/>
    <mergeCell ref="A15:A16"/>
    <mergeCell ref="A25:G25"/>
  </mergeCells>
  <dataValidations count="6">
    <dataValidation type="list" allowBlank="1" showErrorMessage="1" prompt="&#10;" sqref="L29:L51">
      <formula1>"INFO,MOB,VER,ROC,DIV,LAB,FRAG"</formula1>
    </dataValidation>
    <dataValidation type="list" allowBlank="1" showInputMessage="1" showErrorMessage="1" sqref="Y29:Y51">
      <formula1>"DOCBUR,DOCBIBLIO"</formula1>
    </dataValidation>
    <dataValidation type="list" allowBlank="1" showInputMessage="1" showErrorMessage="1" sqref="W29:X50 AD29:AD50 T29:T51 Q5">
      <formula1>"O,N"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56"/>
  <sheetViews>
    <sheetView showGridLines="0" tabSelected="1" zoomScalePageLayoutView="0" workbookViewId="0" topLeftCell="A23">
      <selection activeCell="G60" sqref="G60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4.421875" style="5" customWidth="1"/>
    <col min="5" max="5" width="6.7109375" style="5" customWidth="1"/>
    <col min="6" max="6" width="17.421875" style="5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0.00390625" style="247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6.710937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247" customWidth="1"/>
    <col min="21" max="22" width="9.8515625" style="247" customWidth="1"/>
    <col min="23" max="24" width="7.28125" style="247" customWidth="1"/>
    <col min="25" max="25" width="9.00390625" style="247" customWidth="1"/>
    <col min="26" max="26" width="24.140625" style="247" customWidth="1"/>
    <col min="27" max="27" width="8.00390625" style="247" bestFit="1" customWidth="1"/>
    <col min="28" max="28" width="8.7109375" style="247" bestFit="1" customWidth="1"/>
    <col min="29" max="30" width="5.7109375" style="247" bestFit="1" customWidth="1"/>
    <col min="31" max="31" width="29.140625" style="247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39</v>
      </c>
      <c r="B1" s="99"/>
      <c r="C1" s="102"/>
      <c r="D1" s="101"/>
      <c r="E1" s="101"/>
      <c r="F1" s="101"/>
      <c r="G1" s="101"/>
      <c r="H1" s="213"/>
      <c r="I1" s="213"/>
      <c r="J1" s="213"/>
      <c r="K1" s="213"/>
      <c r="L1" s="101"/>
      <c r="M1" s="101"/>
      <c r="N1" s="101"/>
      <c r="O1" s="101"/>
      <c r="P1" s="101"/>
      <c r="Q1" s="101"/>
      <c r="R1" s="102"/>
      <c r="S1" s="102"/>
      <c r="T1" s="213"/>
      <c r="U1" s="213"/>
      <c r="V1" s="213"/>
      <c r="W1" s="213"/>
      <c r="X1" s="103"/>
      <c r="Y1" s="103"/>
      <c r="Z1" s="103"/>
      <c r="AA1" s="103"/>
      <c r="AB1" s="103"/>
      <c r="AC1" s="103"/>
      <c r="AD1" s="103"/>
      <c r="AE1" s="213"/>
      <c r="AF1" s="2"/>
      <c r="AG1" s="2"/>
    </row>
    <row r="2" spans="1:33" ht="15.75">
      <c r="A2" s="16" t="s">
        <v>712</v>
      </c>
      <c r="B2" s="16"/>
      <c r="C2" s="17"/>
      <c r="D2" s="18"/>
      <c r="E2" s="18"/>
      <c r="F2" s="18"/>
      <c r="G2" s="18"/>
      <c r="H2" s="16"/>
      <c r="I2" s="214"/>
      <c r="J2" s="215"/>
      <c r="K2" s="17"/>
      <c r="L2" s="18"/>
      <c r="M2" s="18"/>
      <c r="N2" s="18"/>
      <c r="O2" s="18"/>
      <c r="P2" s="18"/>
      <c r="Q2" s="18"/>
      <c r="R2" s="17"/>
      <c r="S2" s="17"/>
      <c r="T2" s="214"/>
      <c r="U2" s="214"/>
      <c r="V2" s="214"/>
      <c r="W2" s="214"/>
      <c r="X2" s="198"/>
      <c r="Y2" s="198"/>
      <c r="Z2" s="198"/>
      <c r="AA2" s="198"/>
      <c r="AB2" s="198"/>
      <c r="AC2" s="198"/>
      <c r="AD2" s="198"/>
      <c r="AE2" s="214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216"/>
      <c r="J3" s="217"/>
      <c r="L3" s="113"/>
      <c r="M3" s="113"/>
      <c r="N3" s="113"/>
      <c r="O3" s="113"/>
      <c r="P3" s="113"/>
      <c r="Q3" s="113"/>
      <c r="T3" s="216"/>
      <c r="U3" s="216"/>
      <c r="V3" s="216"/>
      <c r="W3" s="216"/>
      <c r="X3" s="14"/>
      <c r="Y3" s="14"/>
      <c r="Z3" s="14"/>
      <c r="AA3" s="14"/>
      <c r="AB3" s="14"/>
      <c r="AC3" s="14"/>
      <c r="AD3" s="14"/>
      <c r="AE3" s="216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216"/>
      <c r="AA4" s="216"/>
      <c r="AB4" s="216"/>
      <c r="AC4" s="216"/>
      <c r="AD4" s="216"/>
      <c r="AE4" s="216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216"/>
      <c r="I5" s="216"/>
      <c r="J5" s="217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216"/>
      <c r="AA5" s="216"/>
      <c r="AB5" s="216"/>
      <c r="AC5" s="216"/>
      <c r="AD5" s="216"/>
      <c r="AE5" s="216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216"/>
      <c r="I6" s="216"/>
      <c r="J6" s="217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216"/>
      <c r="AA6" s="216"/>
      <c r="AB6" s="216"/>
      <c r="AC6" s="216"/>
      <c r="AD6" s="216"/>
      <c r="AE6" s="216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216"/>
      <c r="I7" s="216"/>
      <c r="J7" s="217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216"/>
      <c r="AA7" s="216"/>
      <c r="AB7" s="216"/>
      <c r="AC7" s="216"/>
      <c r="AD7" s="216"/>
      <c r="AE7" s="216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216"/>
      <c r="I8" s="216"/>
      <c r="J8" s="217"/>
      <c r="K8" s="2"/>
      <c r="L8" s="148" t="s">
        <v>102</v>
      </c>
      <c r="M8" s="149"/>
      <c r="N8" s="149"/>
      <c r="O8" s="150"/>
      <c r="P8" s="151"/>
      <c r="Q8" s="197">
        <f>SUM($R$30:$R$990)+SUM($AB$30:$AB$990)</f>
        <v>19.707349999999998</v>
      </c>
      <c r="R8"/>
      <c r="S8" s="192"/>
      <c r="T8" s="113"/>
      <c r="U8" s="114"/>
      <c r="V8" s="114"/>
      <c r="W8" s="115"/>
      <c r="X8" s="117"/>
      <c r="Y8" s="14"/>
      <c r="Z8" s="216"/>
      <c r="AA8" s="216"/>
      <c r="AB8" s="216"/>
      <c r="AC8" s="216"/>
      <c r="AD8" s="216"/>
      <c r="AE8" s="216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216"/>
      <c r="I9" s="216"/>
      <c r="J9" s="217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216"/>
      <c r="AA9" s="216"/>
      <c r="AB9" s="216"/>
      <c r="AC9" s="216"/>
      <c r="AD9" s="216"/>
      <c r="AE9" s="216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216"/>
      <c r="I10" s="216"/>
      <c r="J10" s="217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216"/>
      <c r="AA10" s="216"/>
      <c r="AB10" s="216"/>
      <c r="AC10" s="216"/>
      <c r="AD10" s="216"/>
      <c r="AE10" s="216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216"/>
      <c r="I11" s="216"/>
      <c r="J11" s="217"/>
      <c r="K11" s="2"/>
      <c r="L11" s="189" t="s">
        <v>82</v>
      </c>
      <c r="M11" s="190"/>
      <c r="N11" s="186"/>
      <c r="O11" s="191">
        <f>SUMIF($L$30:$L$982,"INFO",$R$30:$R$982)</f>
        <v>0.3</v>
      </c>
      <c r="P11" s="181">
        <f>SUMIF($L$30:$L$982,"INFO",$S$30:$S$982)</f>
        <v>0</v>
      </c>
      <c r="Q11" s="182">
        <f aca="true" t="shared" si="0" ref="Q11:Q19">O11-P11</f>
        <v>0.3</v>
      </c>
      <c r="R11" s="192"/>
      <c r="S11" s="192"/>
      <c r="T11" s="113"/>
      <c r="U11" s="114"/>
      <c r="V11" s="114"/>
      <c r="W11" s="115"/>
      <c r="X11" s="117"/>
      <c r="Y11" s="14"/>
      <c r="Z11" s="216"/>
      <c r="AA11" s="216"/>
      <c r="AB11" s="216"/>
      <c r="AC11" s="216"/>
      <c r="AD11" s="216"/>
      <c r="AE11" s="216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216"/>
      <c r="I12" s="216"/>
      <c r="J12" s="217"/>
      <c r="K12" s="2"/>
      <c r="L12" s="189" t="s">
        <v>83</v>
      </c>
      <c r="M12" s="190"/>
      <c r="N12" s="186"/>
      <c r="O12" s="181">
        <f>SUMIF($L$30:$L$982,"MOB",$R$30:$R$982)</f>
        <v>12.116249999999999</v>
      </c>
      <c r="P12" s="181">
        <f>SUMIF($L$30:$L$982,"MOB",$S$30:$S$982)</f>
        <v>0</v>
      </c>
      <c r="Q12" s="182">
        <f t="shared" si="0"/>
        <v>12.116249999999999</v>
      </c>
      <c r="R12" s="192"/>
      <c r="S12" s="192"/>
      <c r="T12" s="113"/>
      <c r="U12" s="114"/>
      <c r="V12" s="114"/>
      <c r="W12" s="115"/>
      <c r="X12" s="117"/>
      <c r="Y12" s="14"/>
      <c r="Z12" s="216"/>
      <c r="AA12" s="216"/>
      <c r="AB12" s="216"/>
      <c r="AC12" s="216"/>
      <c r="AD12" s="216"/>
      <c r="AE12" s="216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216"/>
      <c r="I13" s="216"/>
      <c r="J13" s="217"/>
      <c r="K13" s="2"/>
      <c r="L13" s="189" t="s">
        <v>84</v>
      </c>
      <c r="M13" s="190"/>
      <c r="N13" s="186"/>
      <c r="O13" s="181">
        <f>SUMIF($L$30:$L$982,"DIV",$R$30:$R$982)</f>
        <v>5.2371</v>
      </c>
      <c r="P13" s="181">
        <f>SUMIF($L$30:$L$982,"DIV",$S$30:$S$982)</f>
        <v>0</v>
      </c>
      <c r="Q13" s="182">
        <f t="shared" si="0"/>
        <v>5.2371</v>
      </c>
      <c r="R13" s="192"/>
      <c r="S13" s="192"/>
      <c r="T13" s="113"/>
      <c r="U13" s="114"/>
      <c r="V13" s="114"/>
      <c r="W13" s="115"/>
      <c r="X13" s="117"/>
      <c r="Y13" s="14"/>
      <c r="Z13" s="216"/>
      <c r="AA13" s="216"/>
      <c r="AB13" s="216"/>
      <c r="AC13" s="216"/>
      <c r="AD13" s="216"/>
      <c r="AE13" s="216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218"/>
      <c r="I14" s="219"/>
      <c r="J14" s="219"/>
      <c r="K14" s="219"/>
      <c r="L14" s="189" t="s">
        <v>85</v>
      </c>
      <c r="M14" s="190"/>
      <c r="N14" s="186"/>
      <c r="O14" s="181">
        <f>SUMIF($L$30:$L$982,"LAB",$R$33:$R$982)</f>
        <v>0.366</v>
      </c>
      <c r="P14" s="181">
        <f>SUMIF($L$30:$L$982,"LAB",$S$30:$S$982)</f>
        <v>0</v>
      </c>
      <c r="Q14" s="182">
        <f t="shared" si="0"/>
        <v>0.366</v>
      </c>
      <c r="R14" s="193"/>
      <c r="S14" s="193"/>
      <c r="T14" s="218"/>
      <c r="U14" s="218"/>
      <c r="V14" s="218"/>
      <c r="W14" s="218"/>
      <c r="X14" s="219"/>
      <c r="Y14" s="219"/>
      <c r="Z14" s="219"/>
      <c r="AA14" s="219"/>
      <c r="AB14" s="219"/>
      <c r="AC14" s="219"/>
      <c r="AD14" s="219"/>
      <c r="AE14" s="218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216"/>
      <c r="I15" s="216"/>
      <c r="J15" s="217"/>
      <c r="K15" s="2"/>
      <c r="L15" s="189" t="s">
        <v>86</v>
      </c>
      <c r="M15" s="190"/>
      <c r="N15" s="186"/>
      <c r="O15" s="181">
        <f>SUMIF($L$30:$L$982,"FRAG",$R$30:$R$982)</f>
        <v>0</v>
      </c>
      <c r="P15" s="181">
        <f>SUMIF($L$30:$L$982,"FRAG",$S$30:$S$982)</f>
        <v>0</v>
      </c>
      <c r="Q15" s="182">
        <f t="shared" si="0"/>
        <v>0</v>
      </c>
      <c r="R15" s="192"/>
      <c r="S15" s="192"/>
      <c r="T15" s="113"/>
      <c r="U15" s="114"/>
      <c r="V15" s="114"/>
      <c r="W15" s="115"/>
      <c r="X15" s="117"/>
      <c r="Y15" s="14"/>
      <c r="Z15" s="216"/>
      <c r="AA15" s="216"/>
      <c r="AB15" s="216"/>
      <c r="AC15" s="216"/>
      <c r="AD15" s="216"/>
      <c r="AE15" s="216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216"/>
      <c r="I16" s="216"/>
      <c r="J16" s="217"/>
      <c r="K16" s="2"/>
      <c r="L16" s="189" t="s">
        <v>87</v>
      </c>
      <c r="M16" s="190"/>
      <c r="N16" s="186"/>
      <c r="O16" s="181">
        <f>SUMIF($L$30:$L$982,"VER",$R$30:$R$982)</f>
        <v>0</v>
      </c>
      <c r="P16" s="181">
        <f>SUMIF($L$30:$L$982,"VER",$S$30:$S$982)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216"/>
      <c r="AA16" s="216"/>
      <c r="AB16" s="216"/>
      <c r="AC16" s="216"/>
      <c r="AD16" s="216"/>
      <c r="AE16" s="216"/>
    </row>
    <row r="17" spans="1:31" ht="16.5" thickBot="1">
      <c r="A17" s="112"/>
      <c r="B17" s="112"/>
      <c r="C17" s="2"/>
      <c r="D17" s="113"/>
      <c r="E17" s="113"/>
      <c r="F17" s="113"/>
      <c r="G17" s="113"/>
      <c r="H17" s="216"/>
      <c r="I17" s="216"/>
      <c r="J17" s="217"/>
      <c r="K17" s="2"/>
      <c r="L17" s="189" t="s">
        <v>88</v>
      </c>
      <c r="M17" s="190"/>
      <c r="N17" s="186"/>
      <c r="O17" s="181">
        <f>SUMIF($L$30:$L$982,"ROC",$R$30:$R$982)</f>
        <v>0</v>
      </c>
      <c r="P17" s="181">
        <f>SUMIF($L$30:$L$982,"ROC",$S$30:$S$982)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216"/>
      <c r="AA17" s="216"/>
      <c r="AB17" s="216"/>
      <c r="AC17" s="216"/>
      <c r="AD17" s="216"/>
      <c r="AE17" s="216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218"/>
      <c r="I18" s="219"/>
      <c r="J18" s="219"/>
      <c r="K18" s="219"/>
      <c r="L18" s="189" t="s">
        <v>95</v>
      </c>
      <c r="M18" s="190"/>
      <c r="N18" s="186"/>
      <c r="O18" s="181">
        <f>SUMIF($Y$30:$Y$982,"DOCBUR",$AB$30:$AB$982)</f>
        <v>0</v>
      </c>
      <c r="P18" s="181">
        <f>SUMIF($Y$30:$Y$982,"DOCBUR",$AC$30:$AC$982)</f>
        <v>0</v>
      </c>
      <c r="Q18" s="182">
        <f t="shared" si="0"/>
        <v>0</v>
      </c>
      <c r="R18" s="193"/>
      <c r="S18" s="193"/>
      <c r="T18" s="218"/>
      <c r="U18" s="218"/>
      <c r="V18" s="218"/>
      <c r="W18" s="218"/>
      <c r="X18" s="219"/>
      <c r="Y18" s="219"/>
      <c r="Z18" s="219"/>
      <c r="AA18" s="219"/>
      <c r="AB18" s="219"/>
      <c r="AC18" s="219"/>
      <c r="AD18" s="219"/>
      <c r="AE18" s="218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216"/>
      <c r="I19" s="216"/>
      <c r="J19" s="217"/>
      <c r="K19" s="2"/>
      <c r="L19" s="189" t="s">
        <v>96</v>
      </c>
      <c r="M19" s="190"/>
      <c r="N19" s="186"/>
      <c r="O19" s="181">
        <f>SUMIF($Y$30:$Y$982,"DOCBIBLIO",$AB$30:$AB$982)</f>
        <v>0</v>
      </c>
      <c r="P19" s="181">
        <f>SUMIF($Y$30:$Y$982,"DOCBIBLIO",$AC$30:$AC$982)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216"/>
      <c r="AA19" s="216"/>
      <c r="AB19" s="216"/>
      <c r="AC19" s="216"/>
      <c r="AD19" s="216"/>
      <c r="AE19" s="216"/>
    </row>
    <row r="20" spans="1:31" ht="15.75">
      <c r="A20" s="112"/>
      <c r="B20" s="112"/>
      <c r="C20" s="2"/>
      <c r="D20" s="113"/>
      <c r="E20" s="113"/>
      <c r="F20" s="113"/>
      <c r="G20" s="113"/>
      <c r="H20" s="216"/>
      <c r="I20" s="216"/>
      <c r="J20" s="217"/>
      <c r="K20" s="2"/>
      <c r="L20" s="310"/>
      <c r="M20" s="310"/>
      <c r="N20" s="311"/>
      <c r="O20" s="312"/>
      <c r="P20" s="312"/>
      <c r="Q20" s="312"/>
      <c r="R20" s="192"/>
      <c r="S20" s="192"/>
      <c r="T20" s="113"/>
      <c r="U20" s="114"/>
      <c r="V20" s="114"/>
      <c r="W20" s="115"/>
      <c r="X20" s="117"/>
      <c r="Y20" s="14"/>
      <c r="Z20" s="216"/>
      <c r="AA20" s="216"/>
      <c r="AB20" s="216"/>
      <c r="AC20" s="216"/>
      <c r="AD20" s="216"/>
      <c r="AE20" s="216"/>
    </row>
    <row r="21" spans="1:31" ht="15.75">
      <c r="A21" s="112"/>
      <c r="B21" s="112"/>
      <c r="C21" s="2"/>
      <c r="D21" s="113"/>
      <c r="E21" s="113"/>
      <c r="F21" s="113"/>
      <c r="G21" s="113"/>
      <c r="H21" s="216"/>
      <c r="I21" s="216"/>
      <c r="J21" s="217"/>
      <c r="K21" s="2"/>
      <c r="L21" s="310"/>
      <c r="M21" s="310"/>
      <c r="N21" s="311"/>
      <c r="O21" s="312"/>
      <c r="P21" s="312"/>
      <c r="Q21" s="312"/>
      <c r="R21" s="192"/>
      <c r="S21" s="192"/>
      <c r="T21" s="113"/>
      <c r="U21" s="114"/>
      <c r="V21" s="114"/>
      <c r="W21" s="115"/>
      <c r="X21" s="117"/>
      <c r="Y21" s="14"/>
      <c r="Z21" s="216"/>
      <c r="AA21" s="216"/>
      <c r="AB21" s="216"/>
      <c r="AC21" s="216"/>
      <c r="AD21" s="216"/>
      <c r="AE21" s="216"/>
    </row>
    <row r="22" spans="1:31" ht="15.75">
      <c r="A22" s="112"/>
      <c r="B22" s="112"/>
      <c r="C22" s="2"/>
      <c r="D22" s="113"/>
      <c r="E22" s="113"/>
      <c r="F22" s="113"/>
      <c r="G22" s="113"/>
      <c r="H22" s="216"/>
      <c r="I22" s="216"/>
      <c r="J22" s="217"/>
      <c r="K22" s="2"/>
      <c r="L22" s="310"/>
      <c r="M22" s="310"/>
      <c r="N22" s="311"/>
      <c r="O22" s="312"/>
      <c r="P22" s="312"/>
      <c r="Q22" s="312"/>
      <c r="R22" s="192"/>
      <c r="S22" s="192"/>
      <c r="T22" s="113"/>
      <c r="U22" s="114"/>
      <c r="V22" s="114"/>
      <c r="W22" s="115"/>
      <c r="X22" s="117"/>
      <c r="Y22" s="14"/>
      <c r="Z22" s="216"/>
      <c r="AA22" s="216"/>
      <c r="AB22" s="216"/>
      <c r="AC22" s="216"/>
      <c r="AD22" s="216"/>
      <c r="AE22" s="216"/>
    </row>
    <row r="23" spans="1:31" ht="15.75">
      <c r="A23" s="112"/>
      <c r="B23" s="112"/>
      <c r="C23" s="2"/>
      <c r="D23" s="113"/>
      <c r="E23" s="113"/>
      <c r="F23" s="113"/>
      <c r="G23" s="113"/>
      <c r="H23" s="216"/>
      <c r="I23" s="216"/>
      <c r="J23" s="217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216"/>
      <c r="AA23" s="216"/>
      <c r="AB23" s="216"/>
      <c r="AC23" s="216"/>
      <c r="AD23" s="216"/>
      <c r="AE23" s="216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218"/>
      <c r="I24" s="219"/>
      <c r="J24" s="219"/>
      <c r="K24" s="219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X24" s="219"/>
      <c r="Y24" s="219"/>
      <c r="Z24" s="219"/>
      <c r="AA24" s="219"/>
      <c r="AB24" s="219"/>
      <c r="AC24" s="219"/>
      <c r="AD24" s="219"/>
      <c r="AE24" s="218"/>
      <c r="AF24" s="23"/>
      <c r="AG24" s="23"/>
      <c r="AH24" s="8"/>
    </row>
    <row r="25" spans="1:31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7"/>
      <c r="V25" s="767"/>
      <c r="W25" s="767"/>
      <c r="X25" s="767"/>
      <c r="Y25" s="764" t="s">
        <v>35</v>
      </c>
      <c r="Z25" s="765"/>
      <c r="AA25" s="765"/>
      <c r="AB25" s="765"/>
      <c r="AC25" s="153"/>
      <c r="AD25" s="138"/>
      <c r="AE25" s="754" t="s">
        <v>0</v>
      </c>
    </row>
    <row r="26" spans="1:31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1095</v>
      </c>
      <c r="S26" s="740" t="s">
        <v>91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713</v>
      </c>
      <c r="AB26" s="758" t="s">
        <v>1096</v>
      </c>
      <c r="AC26" s="762" t="s">
        <v>91</v>
      </c>
      <c r="AD26" s="757" t="s">
        <v>55</v>
      </c>
      <c r="AE26" s="755"/>
    </row>
    <row r="27" spans="1:31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104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68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77"/>
      <c r="S27" s="741"/>
      <c r="T27" s="742"/>
      <c r="U27" s="762"/>
      <c r="V27" s="762"/>
      <c r="W27" s="762"/>
      <c r="X27" s="762"/>
      <c r="Y27" s="761"/>
      <c r="Z27" s="759"/>
      <c r="AA27" s="759"/>
      <c r="AB27" s="759"/>
      <c r="AC27" s="763"/>
      <c r="AD27" s="757"/>
      <c r="AE27" s="756"/>
    </row>
    <row r="28" spans="1:31" ht="12.75">
      <c r="A28" s="167"/>
      <c r="B28" s="222"/>
      <c r="C28" s="168"/>
      <c r="D28" s="168"/>
      <c r="E28" s="168"/>
      <c r="F28" s="168"/>
      <c r="G28" s="169"/>
      <c r="H28" s="223"/>
      <c r="I28" s="224"/>
      <c r="J28" s="224"/>
      <c r="K28" s="225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156" t="s">
        <v>1427</v>
      </c>
      <c r="D29" s="160" t="s">
        <v>1215</v>
      </c>
      <c r="E29" s="156" t="s">
        <v>1059</v>
      </c>
      <c r="F29" s="641" t="s">
        <v>1471</v>
      </c>
      <c r="G29" s="304" t="s">
        <v>1054</v>
      </c>
      <c r="H29" s="234">
        <v>1222</v>
      </c>
      <c r="I29" s="436" t="s">
        <v>1439</v>
      </c>
      <c r="J29" s="642" t="s">
        <v>1432</v>
      </c>
      <c r="K29" s="236"/>
      <c r="L29" s="234" t="s">
        <v>32</v>
      </c>
      <c r="M29" s="49" t="s">
        <v>760</v>
      </c>
      <c r="N29" s="49">
        <v>1</v>
      </c>
      <c r="O29" s="49"/>
      <c r="P29" s="49"/>
      <c r="Q29" s="49"/>
      <c r="R29" s="305">
        <v>0.1</v>
      </c>
      <c r="S29" s="179">
        <f>IF(T29="O",R29,0)</f>
        <v>0</v>
      </c>
      <c r="T29" s="306" t="s">
        <v>110</v>
      </c>
      <c r="U29" s="235"/>
      <c r="V29" s="235"/>
      <c r="W29" s="237"/>
      <c r="X29" s="237"/>
      <c r="Y29" s="307"/>
      <c r="Z29" s="50"/>
      <c r="AA29" s="235"/>
      <c r="AB29" s="313"/>
      <c r="AC29" s="183">
        <f>IF(AD29="O",AB29,0)</f>
        <v>0</v>
      </c>
      <c r="AD29" s="240"/>
      <c r="AE29" s="51"/>
    </row>
    <row r="30" spans="1:31" s="19" customFormat="1" ht="12.75">
      <c r="A30" s="159" t="s">
        <v>114</v>
      </c>
      <c r="B30" s="160" t="s">
        <v>115</v>
      </c>
      <c r="C30" s="156" t="s">
        <v>1427</v>
      </c>
      <c r="D30" s="160" t="s">
        <v>1215</v>
      </c>
      <c r="E30" s="156" t="s">
        <v>1059</v>
      </c>
      <c r="F30" s="641" t="s">
        <v>1471</v>
      </c>
      <c r="G30" s="304" t="s">
        <v>1060</v>
      </c>
      <c r="H30" s="234">
        <v>1222</v>
      </c>
      <c r="I30" s="436" t="s">
        <v>1439</v>
      </c>
      <c r="J30" s="642" t="s">
        <v>1432</v>
      </c>
      <c r="K30" s="236"/>
      <c r="L30" s="234" t="s">
        <v>49</v>
      </c>
      <c r="M30" s="49" t="s">
        <v>1061</v>
      </c>
      <c r="N30" s="49">
        <v>1</v>
      </c>
      <c r="O30" s="49">
        <v>130</v>
      </c>
      <c r="P30" s="49">
        <v>100</v>
      </c>
      <c r="Q30" s="49">
        <v>110</v>
      </c>
      <c r="R30" s="305">
        <f>(O30*P30*Q30)/1000000</f>
        <v>1.43</v>
      </c>
      <c r="S30" s="179">
        <f aca="true" t="shared" si="1" ref="S30:S56">IF(T30="O",R30,0)</f>
        <v>0</v>
      </c>
      <c r="T30" s="306" t="s">
        <v>110</v>
      </c>
      <c r="U30" s="235" t="s">
        <v>99</v>
      </c>
      <c r="V30" s="235" t="s">
        <v>99</v>
      </c>
      <c r="W30" s="237"/>
      <c r="X30" s="237"/>
      <c r="Y30" s="307"/>
      <c r="Z30" s="50"/>
      <c r="AA30" s="235"/>
      <c r="AB30" s="235"/>
      <c r="AC30" s="183">
        <f aca="true" t="shared" si="2" ref="AC30:AC56">IF(AD30="O",AB30,0)</f>
        <v>0</v>
      </c>
      <c r="AD30" s="240"/>
      <c r="AE30" s="51" t="s">
        <v>465</v>
      </c>
    </row>
    <row r="31" spans="1:31" s="19" customFormat="1" ht="12.75">
      <c r="A31" s="159" t="s">
        <v>114</v>
      </c>
      <c r="B31" s="160" t="s">
        <v>115</v>
      </c>
      <c r="C31" s="156" t="s">
        <v>1427</v>
      </c>
      <c r="D31" s="160" t="s">
        <v>1215</v>
      </c>
      <c r="E31" s="156" t="s">
        <v>1059</v>
      </c>
      <c r="F31" s="641" t="s">
        <v>1471</v>
      </c>
      <c r="G31" s="176" t="s">
        <v>1062</v>
      </c>
      <c r="H31" s="234">
        <v>1222</v>
      </c>
      <c r="I31" s="436" t="s">
        <v>1439</v>
      </c>
      <c r="J31" s="642" t="s">
        <v>1432</v>
      </c>
      <c r="K31" s="228"/>
      <c r="L31" s="226" t="s">
        <v>32</v>
      </c>
      <c r="M31" s="162" t="s">
        <v>106</v>
      </c>
      <c r="N31" s="162">
        <v>1</v>
      </c>
      <c r="O31" s="162">
        <v>150</v>
      </c>
      <c r="P31" s="162">
        <v>100</v>
      </c>
      <c r="Q31" s="162">
        <v>75</v>
      </c>
      <c r="R31" s="163">
        <f>(O31*P31*Q31)/1000000</f>
        <v>1.125</v>
      </c>
      <c r="S31" s="179">
        <f t="shared" si="1"/>
        <v>0</v>
      </c>
      <c r="T31" s="229" t="s">
        <v>110</v>
      </c>
      <c r="U31" s="227"/>
      <c r="V31" s="227"/>
      <c r="W31" s="230"/>
      <c r="X31" s="230"/>
      <c r="Y31" s="164"/>
      <c r="Z31" s="165"/>
      <c r="AA31" s="227"/>
      <c r="AB31" s="227"/>
      <c r="AC31" s="183">
        <f t="shared" si="2"/>
        <v>0</v>
      </c>
      <c r="AD31" s="233"/>
      <c r="AE31" s="166" t="s">
        <v>1063</v>
      </c>
    </row>
    <row r="32" spans="1:31" s="19" customFormat="1" ht="12.75">
      <c r="A32" s="159" t="s">
        <v>114</v>
      </c>
      <c r="B32" s="160" t="s">
        <v>115</v>
      </c>
      <c r="C32" s="156" t="s">
        <v>1427</v>
      </c>
      <c r="D32" s="160" t="s">
        <v>1215</v>
      </c>
      <c r="E32" s="156" t="s">
        <v>1059</v>
      </c>
      <c r="F32" s="641" t="s">
        <v>1468</v>
      </c>
      <c r="G32" s="176" t="s">
        <v>1064</v>
      </c>
      <c r="H32" s="234">
        <v>1213</v>
      </c>
      <c r="I32" s="235">
        <v>1</v>
      </c>
      <c r="J32" s="642" t="s">
        <v>1458</v>
      </c>
      <c r="K32" s="236"/>
      <c r="L32" s="226" t="s">
        <v>32</v>
      </c>
      <c r="M32" s="49" t="s">
        <v>212</v>
      </c>
      <c r="N32" s="162">
        <v>1</v>
      </c>
      <c r="O32" s="49">
        <v>150</v>
      </c>
      <c r="P32" s="49">
        <v>75</v>
      </c>
      <c r="Q32" s="49">
        <v>85</v>
      </c>
      <c r="R32" s="163">
        <f>(O32*P32*Q32)/1000000</f>
        <v>0.95625</v>
      </c>
      <c r="S32" s="179">
        <f t="shared" si="1"/>
        <v>0</v>
      </c>
      <c r="T32" s="229" t="s">
        <v>110</v>
      </c>
      <c r="U32" s="235"/>
      <c r="V32" s="235"/>
      <c r="W32" s="237"/>
      <c r="X32" s="237"/>
      <c r="Y32" s="307"/>
      <c r="Z32" s="50"/>
      <c r="AA32" s="235"/>
      <c r="AB32" s="313"/>
      <c r="AC32" s="183">
        <f t="shared" si="2"/>
        <v>0</v>
      </c>
      <c r="AD32" s="240"/>
      <c r="AE32" s="51"/>
    </row>
    <row r="33" spans="1:31" s="19" customFormat="1" ht="12.75">
      <c r="A33" s="159" t="s">
        <v>114</v>
      </c>
      <c r="B33" s="160" t="s">
        <v>115</v>
      </c>
      <c r="C33" s="156" t="s">
        <v>1427</v>
      </c>
      <c r="D33" s="160" t="s">
        <v>1215</v>
      </c>
      <c r="E33" s="156" t="s">
        <v>1059</v>
      </c>
      <c r="F33" s="641" t="s">
        <v>1471</v>
      </c>
      <c r="G33" s="176" t="s">
        <v>1069</v>
      </c>
      <c r="H33" s="234">
        <v>1222</v>
      </c>
      <c r="I33" s="436" t="s">
        <v>1439</v>
      </c>
      <c r="J33" s="642" t="s">
        <v>1432</v>
      </c>
      <c r="K33" s="236"/>
      <c r="L33" s="226" t="s">
        <v>33</v>
      </c>
      <c r="M33" s="49" t="s">
        <v>109</v>
      </c>
      <c r="N33" s="162">
        <v>1</v>
      </c>
      <c r="O33" s="49"/>
      <c r="P33" s="49"/>
      <c r="Q33" s="49"/>
      <c r="R33" s="163">
        <v>0.15</v>
      </c>
      <c r="S33" s="179">
        <f t="shared" si="1"/>
        <v>0</v>
      </c>
      <c r="T33" s="229" t="s">
        <v>110</v>
      </c>
      <c r="U33" s="235"/>
      <c r="V33" s="235"/>
      <c r="W33" s="237"/>
      <c r="X33" s="237"/>
      <c r="Y33" s="307"/>
      <c r="Z33" s="50"/>
      <c r="AA33" s="235"/>
      <c r="AB33" s="313"/>
      <c r="AC33" s="183">
        <f t="shared" si="2"/>
        <v>0</v>
      </c>
      <c r="AD33" s="240"/>
      <c r="AE33" s="51"/>
    </row>
    <row r="34" spans="1:31" s="19" customFormat="1" ht="12.75">
      <c r="A34" s="159" t="s">
        <v>114</v>
      </c>
      <c r="B34" s="160" t="s">
        <v>115</v>
      </c>
      <c r="C34" s="156" t="s">
        <v>1427</v>
      </c>
      <c r="D34" s="160" t="s">
        <v>1215</v>
      </c>
      <c r="E34" s="156" t="s">
        <v>1059</v>
      </c>
      <c r="F34" s="641" t="s">
        <v>1471</v>
      </c>
      <c r="G34" s="176" t="s">
        <v>1070</v>
      </c>
      <c r="H34" s="234">
        <v>1222</v>
      </c>
      <c r="I34" s="436" t="s">
        <v>1439</v>
      </c>
      <c r="J34" s="642" t="s">
        <v>1432</v>
      </c>
      <c r="K34" s="236"/>
      <c r="L34" s="226" t="s">
        <v>33</v>
      </c>
      <c r="M34" s="49" t="s">
        <v>820</v>
      </c>
      <c r="N34" s="162">
        <v>1</v>
      </c>
      <c r="O34" s="49"/>
      <c r="P34" s="49"/>
      <c r="Q34" s="49"/>
      <c r="R34" s="163">
        <v>0.15</v>
      </c>
      <c r="S34" s="179">
        <f t="shared" si="1"/>
        <v>0</v>
      </c>
      <c r="T34" s="229" t="s">
        <v>110</v>
      </c>
      <c r="U34" s="235"/>
      <c r="V34" s="235"/>
      <c r="W34" s="237"/>
      <c r="X34" s="237"/>
      <c r="Y34" s="307"/>
      <c r="Z34" s="50"/>
      <c r="AA34" s="235"/>
      <c r="AB34" s="313"/>
      <c r="AC34" s="183">
        <f t="shared" si="2"/>
        <v>0</v>
      </c>
      <c r="AD34" s="240"/>
      <c r="AE34" s="51"/>
    </row>
    <row r="35" spans="1:31" s="19" customFormat="1" ht="12.75">
      <c r="A35" s="159" t="s">
        <v>114</v>
      </c>
      <c r="B35" s="160" t="s">
        <v>115</v>
      </c>
      <c r="C35" s="156" t="s">
        <v>1427</v>
      </c>
      <c r="D35" s="160" t="s">
        <v>1215</v>
      </c>
      <c r="E35" s="156" t="s">
        <v>1059</v>
      </c>
      <c r="F35" s="643" t="s">
        <v>1468</v>
      </c>
      <c r="G35" s="176" t="s">
        <v>1071</v>
      </c>
      <c r="H35" s="241">
        <v>1213</v>
      </c>
      <c r="I35" s="242">
        <v>1</v>
      </c>
      <c r="J35" s="487" t="s">
        <v>1458</v>
      </c>
      <c r="K35" s="243"/>
      <c r="L35" s="226" t="s">
        <v>32</v>
      </c>
      <c r="M35" s="106" t="s">
        <v>261</v>
      </c>
      <c r="N35" s="162">
        <v>1</v>
      </c>
      <c r="O35" s="106">
        <v>50</v>
      </c>
      <c r="P35" s="106">
        <v>40</v>
      </c>
      <c r="Q35" s="106">
        <v>80</v>
      </c>
      <c r="R35" s="163">
        <f>(O35*P35*Q35)/1000000</f>
        <v>0.16</v>
      </c>
      <c r="S35" s="179">
        <f t="shared" si="1"/>
        <v>0</v>
      </c>
      <c r="T35" s="229" t="s">
        <v>110</v>
      </c>
      <c r="U35" s="242"/>
      <c r="V35" s="242"/>
      <c r="W35" s="244"/>
      <c r="X35" s="244"/>
      <c r="Y35" s="314"/>
      <c r="Z35" s="107"/>
      <c r="AA35" s="242"/>
      <c r="AB35" s="315"/>
      <c r="AC35" s="183">
        <f t="shared" si="2"/>
        <v>0</v>
      </c>
      <c r="AD35" s="246"/>
      <c r="AE35" s="108" t="s">
        <v>140</v>
      </c>
    </row>
    <row r="36" spans="1:31" s="19" customFormat="1" ht="12.75">
      <c r="A36" s="159" t="s">
        <v>114</v>
      </c>
      <c r="B36" s="160" t="s">
        <v>115</v>
      </c>
      <c r="C36" s="156" t="s">
        <v>1427</v>
      </c>
      <c r="D36" s="160" t="s">
        <v>1215</v>
      </c>
      <c r="E36" s="156" t="s">
        <v>1059</v>
      </c>
      <c r="F36" s="643" t="s">
        <v>1471</v>
      </c>
      <c r="G36" s="176" t="s">
        <v>1072</v>
      </c>
      <c r="H36" s="241">
        <v>1222</v>
      </c>
      <c r="I36" s="410" t="s">
        <v>1439</v>
      </c>
      <c r="J36" s="487" t="s">
        <v>1432</v>
      </c>
      <c r="K36" s="243"/>
      <c r="L36" s="226" t="s">
        <v>32</v>
      </c>
      <c r="M36" s="106" t="s">
        <v>345</v>
      </c>
      <c r="N36" s="162">
        <v>1</v>
      </c>
      <c r="O36" s="106"/>
      <c r="P36" s="106"/>
      <c r="Q36" s="106"/>
      <c r="R36" s="163">
        <v>0.5</v>
      </c>
      <c r="S36" s="179">
        <f t="shared" si="1"/>
        <v>0</v>
      </c>
      <c r="T36" s="229" t="s">
        <v>110</v>
      </c>
      <c r="U36" s="242"/>
      <c r="V36" s="242"/>
      <c r="W36" s="244"/>
      <c r="X36" s="244"/>
      <c r="Y36" s="314"/>
      <c r="Z36" s="107"/>
      <c r="AA36" s="242"/>
      <c r="AB36" s="315"/>
      <c r="AC36" s="183">
        <f t="shared" si="2"/>
        <v>0</v>
      </c>
      <c r="AD36" s="246"/>
      <c r="AE36" s="108"/>
    </row>
    <row r="37" spans="1:31" s="19" customFormat="1" ht="12.75">
      <c r="A37" s="159" t="s">
        <v>114</v>
      </c>
      <c r="B37" s="160" t="s">
        <v>115</v>
      </c>
      <c r="C37" s="156" t="s">
        <v>1427</v>
      </c>
      <c r="D37" s="160" t="s">
        <v>1215</v>
      </c>
      <c r="E37" s="156" t="s">
        <v>1059</v>
      </c>
      <c r="F37" s="643" t="s">
        <v>1471</v>
      </c>
      <c r="G37" s="176" t="s">
        <v>1073</v>
      </c>
      <c r="H37" s="241">
        <v>1222</v>
      </c>
      <c r="I37" s="410" t="s">
        <v>1439</v>
      </c>
      <c r="J37" s="487" t="s">
        <v>1432</v>
      </c>
      <c r="K37" s="243"/>
      <c r="L37" s="226" t="s">
        <v>49</v>
      </c>
      <c r="M37" s="106" t="s">
        <v>1074</v>
      </c>
      <c r="N37" s="162">
        <v>1</v>
      </c>
      <c r="O37" s="106">
        <v>60</v>
      </c>
      <c r="P37" s="106">
        <v>65</v>
      </c>
      <c r="Q37" s="106">
        <v>160</v>
      </c>
      <c r="R37" s="163">
        <f aca="true" t="shared" si="3" ref="R37:R52">(O37*P37*Q37)/1000000</f>
        <v>0.624</v>
      </c>
      <c r="S37" s="179">
        <f t="shared" si="1"/>
        <v>0</v>
      </c>
      <c r="T37" s="229" t="s">
        <v>110</v>
      </c>
      <c r="U37" s="242"/>
      <c r="V37" s="242"/>
      <c r="W37" s="244"/>
      <c r="X37" s="244"/>
      <c r="Y37" s="314"/>
      <c r="Z37" s="107"/>
      <c r="AA37" s="242"/>
      <c r="AB37" s="315"/>
      <c r="AC37" s="183">
        <f t="shared" si="2"/>
        <v>0</v>
      </c>
      <c r="AD37" s="246"/>
      <c r="AE37" s="108"/>
    </row>
    <row r="38" spans="1:31" s="19" customFormat="1" ht="12.75">
      <c r="A38" s="159" t="s">
        <v>114</v>
      </c>
      <c r="B38" s="160" t="s">
        <v>115</v>
      </c>
      <c r="C38" s="156" t="s">
        <v>1427</v>
      </c>
      <c r="D38" s="160" t="s">
        <v>1215</v>
      </c>
      <c r="E38" s="156" t="s">
        <v>1059</v>
      </c>
      <c r="F38" s="643" t="s">
        <v>1468</v>
      </c>
      <c r="G38" s="176" t="s">
        <v>1075</v>
      </c>
      <c r="H38" s="241">
        <v>1213</v>
      </c>
      <c r="I38" s="410" t="s">
        <v>1215</v>
      </c>
      <c r="J38" s="487" t="s">
        <v>1446</v>
      </c>
      <c r="K38" s="243"/>
      <c r="L38" s="226" t="s">
        <v>48</v>
      </c>
      <c r="M38" s="378" t="s">
        <v>1434</v>
      </c>
      <c r="N38" s="162">
        <v>1</v>
      </c>
      <c r="O38" s="106">
        <v>60</v>
      </c>
      <c r="P38" s="106">
        <v>65</v>
      </c>
      <c r="Q38" s="106">
        <v>189</v>
      </c>
      <c r="R38" s="163">
        <f t="shared" si="3"/>
        <v>0.7371</v>
      </c>
      <c r="S38" s="179">
        <f t="shared" si="1"/>
        <v>0</v>
      </c>
      <c r="T38" s="229" t="s">
        <v>110</v>
      </c>
      <c r="U38" s="242"/>
      <c r="V38" s="242"/>
      <c r="W38" s="244"/>
      <c r="X38" s="244"/>
      <c r="Y38" s="314"/>
      <c r="Z38" s="107"/>
      <c r="AA38" s="242"/>
      <c r="AB38" s="315"/>
      <c r="AC38" s="183">
        <f t="shared" si="2"/>
        <v>0</v>
      </c>
      <c r="AD38" s="246"/>
      <c r="AE38" s="108"/>
    </row>
    <row r="39" spans="1:31" s="19" customFormat="1" ht="12.75">
      <c r="A39" s="159" t="s">
        <v>114</v>
      </c>
      <c r="B39" s="160" t="s">
        <v>115</v>
      </c>
      <c r="C39" s="156" t="s">
        <v>1427</v>
      </c>
      <c r="D39" s="160" t="s">
        <v>1215</v>
      </c>
      <c r="E39" s="156" t="s">
        <v>1059</v>
      </c>
      <c r="F39" s="643" t="s">
        <v>1468</v>
      </c>
      <c r="G39" s="176" t="s">
        <v>1076</v>
      </c>
      <c r="H39" s="241">
        <v>1213</v>
      </c>
      <c r="I39" s="410" t="s">
        <v>1215</v>
      </c>
      <c r="J39" s="487" t="s">
        <v>1446</v>
      </c>
      <c r="K39" s="243"/>
      <c r="L39" s="226" t="s">
        <v>32</v>
      </c>
      <c r="M39" s="106" t="s">
        <v>345</v>
      </c>
      <c r="N39" s="162">
        <v>1</v>
      </c>
      <c r="O39" s="106">
        <v>60</v>
      </c>
      <c r="P39" s="106">
        <v>60</v>
      </c>
      <c r="Q39" s="106">
        <v>60</v>
      </c>
      <c r="R39" s="163">
        <f t="shared" si="3"/>
        <v>0.216</v>
      </c>
      <c r="S39" s="179">
        <f t="shared" si="1"/>
        <v>0</v>
      </c>
      <c r="T39" s="229" t="s">
        <v>110</v>
      </c>
      <c r="U39" s="242"/>
      <c r="V39" s="242"/>
      <c r="W39" s="244"/>
      <c r="X39" s="244"/>
      <c r="Y39" s="314"/>
      <c r="Z39" s="107"/>
      <c r="AA39" s="242"/>
      <c r="AB39" s="315"/>
      <c r="AC39" s="183">
        <f t="shared" si="2"/>
        <v>0</v>
      </c>
      <c r="AD39" s="246"/>
      <c r="AE39" s="108"/>
    </row>
    <row r="40" spans="1:31" s="19" customFormat="1" ht="12.75">
      <c r="A40" s="159" t="s">
        <v>114</v>
      </c>
      <c r="B40" s="160" t="s">
        <v>115</v>
      </c>
      <c r="C40" s="156" t="s">
        <v>1427</v>
      </c>
      <c r="D40" s="160" t="s">
        <v>1215</v>
      </c>
      <c r="E40" s="156" t="s">
        <v>1059</v>
      </c>
      <c r="F40" s="643" t="s">
        <v>1468</v>
      </c>
      <c r="G40" s="176" t="s">
        <v>1077</v>
      </c>
      <c r="H40" s="241">
        <v>1213</v>
      </c>
      <c r="I40" s="410" t="s">
        <v>1215</v>
      </c>
      <c r="J40" s="487" t="s">
        <v>1446</v>
      </c>
      <c r="K40" s="243"/>
      <c r="L40" s="226" t="s">
        <v>32</v>
      </c>
      <c r="M40" s="106" t="s">
        <v>345</v>
      </c>
      <c r="N40" s="162">
        <v>1</v>
      </c>
      <c r="O40" s="106">
        <v>60</v>
      </c>
      <c r="P40" s="106">
        <v>60</v>
      </c>
      <c r="Q40" s="106">
        <v>60</v>
      </c>
      <c r="R40" s="163">
        <f t="shared" si="3"/>
        <v>0.216</v>
      </c>
      <c r="S40" s="179">
        <f t="shared" si="1"/>
        <v>0</v>
      </c>
      <c r="T40" s="229" t="s">
        <v>110</v>
      </c>
      <c r="U40" s="242"/>
      <c r="V40" s="242"/>
      <c r="W40" s="244"/>
      <c r="X40" s="244"/>
      <c r="Y40" s="314"/>
      <c r="Z40" s="107"/>
      <c r="AA40" s="242"/>
      <c r="AB40" s="315"/>
      <c r="AC40" s="183">
        <f t="shared" si="2"/>
        <v>0</v>
      </c>
      <c r="AD40" s="246"/>
      <c r="AE40" s="108"/>
    </row>
    <row r="41" spans="1:31" s="19" customFormat="1" ht="12.75">
      <c r="A41" s="159" t="s">
        <v>114</v>
      </c>
      <c r="B41" s="160" t="s">
        <v>115</v>
      </c>
      <c r="C41" s="156" t="s">
        <v>1427</v>
      </c>
      <c r="D41" s="160" t="s">
        <v>1215</v>
      </c>
      <c r="E41" s="156" t="s">
        <v>1059</v>
      </c>
      <c r="F41" s="643" t="s">
        <v>1468</v>
      </c>
      <c r="G41" s="176" t="s">
        <v>1078</v>
      </c>
      <c r="H41" s="241">
        <v>1213</v>
      </c>
      <c r="I41" s="410" t="s">
        <v>1215</v>
      </c>
      <c r="J41" s="487" t="s">
        <v>1446</v>
      </c>
      <c r="K41" s="243"/>
      <c r="L41" s="226" t="s">
        <v>32</v>
      </c>
      <c r="M41" s="106" t="s">
        <v>345</v>
      </c>
      <c r="N41" s="162">
        <v>1</v>
      </c>
      <c r="O41" s="106">
        <v>60</v>
      </c>
      <c r="P41" s="106">
        <v>60</v>
      </c>
      <c r="Q41" s="106">
        <v>60</v>
      </c>
      <c r="R41" s="163">
        <f t="shared" si="3"/>
        <v>0.216</v>
      </c>
      <c r="S41" s="179">
        <f t="shared" si="1"/>
        <v>0</v>
      </c>
      <c r="T41" s="229" t="s">
        <v>110</v>
      </c>
      <c r="U41" s="242"/>
      <c r="V41" s="242"/>
      <c r="W41" s="244"/>
      <c r="X41" s="244"/>
      <c r="Y41" s="314"/>
      <c r="Z41" s="107"/>
      <c r="AA41" s="242"/>
      <c r="AB41" s="315"/>
      <c r="AC41" s="183">
        <f t="shared" si="2"/>
        <v>0</v>
      </c>
      <c r="AD41" s="246"/>
      <c r="AE41" s="108"/>
    </row>
    <row r="42" spans="1:31" s="19" customFormat="1" ht="12.75">
      <c r="A42" s="159" t="s">
        <v>114</v>
      </c>
      <c r="B42" s="160" t="s">
        <v>115</v>
      </c>
      <c r="C42" s="156" t="s">
        <v>1427</v>
      </c>
      <c r="D42" s="160" t="s">
        <v>1215</v>
      </c>
      <c r="E42" s="156" t="s">
        <v>1059</v>
      </c>
      <c r="F42" s="643" t="s">
        <v>1468</v>
      </c>
      <c r="G42" s="176" t="s">
        <v>1079</v>
      </c>
      <c r="H42" s="241">
        <v>1213</v>
      </c>
      <c r="I42" s="410" t="s">
        <v>1215</v>
      </c>
      <c r="J42" s="487" t="s">
        <v>1446</v>
      </c>
      <c r="K42" s="243"/>
      <c r="L42" s="226" t="s">
        <v>32</v>
      </c>
      <c r="M42" s="106" t="s">
        <v>345</v>
      </c>
      <c r="N42" s="162">
        <v>1</v>
      </c>
      <c r="O42" s="106">
        <v>60</v>
      </c>
      <c r="P42" s="106">
        <v>60</v>
      </c>
      <c r="Q42" s="106">
        <v>60</v>
      </c>
      <c r="R42" s="163">
        <f t="shared" si="3"/>
        <v>0.216</v>
      </c>
      <c r="S42" s="179">
        <f t="shared" si="1"/>
        <v>0</v>
      </c>
      <c r="T42" s="229" t="s">
        <v>110</v>
      </c>
      <c r="U42" s="242"/>
      <c r="V42" s="242"/>
      <c r="W42" s="244"/>
      <c r="X42" s="244"/>
      <c r="Y42" s="314"/>
      <c r="Z42" s="107"/>
      <c r="AA42" s="242"/>
      <c r="AB42" s="315"/>
      <c r="AC42" s="183">
        <f t="shared" si="2"/>
        <v>0</v>
      </c>
      <c r="AD42" s="246"/>
      <c r="AE42" s="108"/>
    </row>
    <row r="43" spans="1:31" s="19" customFormat="1" ht="12.75">
      <c r="A43" s="159" t="s">
        <v>114</v>
      </c>
      <c r="B43" s="160" t="s">
        <v>115</v>
      </c>
      <c r="C43" s="156" t="s">
        <v>1427</v>
      </c>
      <c r="D43" s="160" t="s">
        <v>1215</v>
      </c>
      <c r="E43" s="156" t="s">
        <v>1059</v>
      </c>
      <c r="F43" s="643" t="s">
        <v>1468</v>
      </c>
      <c r="G43" s="176" t="s">
        <v>1080</v>
      </c>
      <c r="H43" s="241">
        <v>1213</v>
      </c>
      <c r="I43" s="410" t="s">
        <v>1215</v>
      </c>
      <c r="J43" s="487" t="s">
        <v>1446</v>
      </c>
      <c r="K43" s="243"/>
      <c r="L43" s="226" t="s">
        <v>32</v>
      </c>
      <c r="M43" s="106" t="s">
        <v>345</v>
      </c>
      <c r="N43" s="162">
        <v>1</v>
      </c>
      <c r="O43" s="106">
        <v>60</v>
      </c>
      <c r="P43" s="106">
        <v>60</v>
      </c>
      <c r="Q43" s="106">
        <v>60</v>
      </c>
      <c r="R43" s="163">
        <f t="shared" si="3"/>
        <v>0.216</v>
      </c>
      <c r="S43" s="179">
        <f t="shared" si="1"/>
        <v>0</v>
      </c>
      <c r="T43" s="229" t="s">
        <v>110</v>
      </c>
      <c r="U43" s="242"/>
      <c r="V43" s="242"/>
      <c r="W43" s="244"/>
      <c r="X43" s="244"/>
      <c r="Y43" s="314"/>
      <c r="Z43" s="107"/>
      <c r="AA43" s="242"/>
      <c r="AB43" s="315"/>
      <c r="AC43" s="183">
        <f t="shared" si="2"/>
        <v>0</v>
      </c>
      <c r="AD43" s="246"/>
      <c r="AE43" s="108"/>
    </row>
    <row r="44" spans="1:31" s="19" customFormat="1" ht="12.75">
      <c r="A44" s="159" t="s">
        <v>114</v>
      </c>
      <c r="B44" s="160" t="s">
        <v>115</v>
      </c>
      <c r="C44" s="156" t="s">
        <v>1427</v>
      </c>
      <c r="D44" s="160" t="s">
        <v>1215</v>
      </c>
      <c r="E44" s="156" t="s">
        <v>1059</v>
      </c>
      <c r="F44" s="643" t="s">
        <v>1468</v>
      </c>
      <c r="G44" s="176" t="s">
        <v>1081</v>
      </c>
      <c r="H44" s="241">
        <v>1213</v>
      </c>
      <c r="I44" s="410" t="s">
        <v>1215</v>
      </c>
      <c r="J44" s="487" t="s">
        <v>1446</v>
      </c>
      <c r="K44" s="243"/>
      <c r="L44" s="226" t="s">
        <v>32</v>
      </c>
      <c r="M44" s="106" t="s">
        <v>345</v>
      </c>
      <c r="N44" s="162">
        <v>1</v>
      </c>
      <c r="O44" s="106">
        <v>60</v>
      </c>
      <c r="P44" s="106">
        <v>60</v>
      </c>
      <c r="Q44" s="106">
        <v>60</v>
      </c>
      <c r="R44" s="163">
        <f t="shared" si="3"/>
        <v>0.216</v>
      </c>
      <c r="S44" s="179">
        <f t="shared" si="1"/>
        <v>0</v>
      </c>
      <c r="T44" s="229" t="s">
        <v>110</v>
      </c>
      <c r="U44" s="242"/>
      <c r="V44" s="242"/>
      <c r="W44" s="244"/>
      <c r="X44" s="244"/>
      <c r="Y44" s="314"/>
      <c r="Z44" s="107"/>
      <c r="AA44" s="242"/>
      <c r="AB44" s="315"/>
      <c r="AC44" s="183">
        <f t="shared" si="2"/>
        <v>0</v>
      </c>
      <c r="AD44" s="246"/>
      <c r="AE44" s="108"/>
    </row>
    <row r="45" spans="1:31" s="19" customFormat="1" ht="12.75">
      <c r="A45" s="159" t="s">
        <v>114</v>
      </c>
      <c r="B45" s="160" t="s">
        <v>115</v>
      </c>
      <c r="C45" s="156" t="s">
        <v>1427</v>
      </c>
      <c r="D45" s="160" t="s">
        <v>1215</v>
      </c>
      <c r="E45" s="156" t="s">
        <v>1059</v>
      </c>
      <c r="F45" s="643" t="s">
        <v>1468</v>
      </c>
      <c r="G45" s="176" t="s">
        <v>1082</v>
      </c>
      <c r="H45" s="241">
        <v>1213</v>
      </c>
      <c r="I45" s="410" t="s">
        <v>1215</v>
      </c>
      <c r="J45" s="487" t="s">
        <v>1446</v>
      </c>
      <c r="K45" s="243"/>
      <c r="L45" s="226" t="s">
        <v>32</v>
      </c>
      <c r="M45" s="106" t="s">
        <v>1083</v>
      </c>
      <c r="N45" s="162">
        <v>1</v>
      </c>
      <c r="O45" s="106">
        <v>140</v>
      </c>
      <c r="P45" s="106">
        <v>70</v>
      </c>
      <c r="Q45" s="106">
        <v>30</v>
      </c>
      <c r="R45" s="163">
        <f t="shared" si="3"/>
        <v>0.294</v>
      </c>
      <c r="S45" s="179">
        <f t="shared" si="1"/>
        <v>0</v>
      </c>
      <c r="T45" s="229" t="s">
        <v>110</v>
      </c>
      <c r="U45" s="242"/>
      <c r="V45" s="242"/>
      <c r="W45" s="244"/>
      <c r="X45" s="244"/>
      <c r="Y45" s="314"/>
      <c r="Z45" s="107"/>
      <c r="AA45" s="242"/>
      <c r="AB45" s="315"/>
      <c r="AC45" s="183">
        <f t="shared" si="2"/>
        <v>0</v>
      </c>
      <c r="AD45" s="246"/>
      <c r="AE45" s="108"/>
    </row>
    <row r="46" spans="1:31" s="19" customFormat="1" ht="12.75">
      <c r="A46" s="159" t="s">
        <v>114</v>
      </c>
      <c r="B46" s="160" t="s">
        <v>115</v>
      </c>
      <c r="C46" s="156" t="s">
        <v>1427</v>
      </c>
      <c r="D46" s="160" t="s">
        <v>1215</v>
      </c>
      <c r="E46" s="156" t="s">
        <v>1059</v>
      </c>
      <c r="F46" s="643" t="s">
        <v>1468</v>
      </c>
      <c r="G46" s="176" t="s">
        <v>1084</v>
      </c>
      <c r="H46" s="241">
        <v>1213</v>
      </c>
      <c r="I46" s="410">
        <v>1</v>
      </c>
      <c r="J46" s="487" t="s">
        <v>1458</v>
      </c>
      <c r="K46" s="243"/>
      <c r="L46" s="226" t="s">
        <v>32</v>
      </c>
      <c r="M46" s="19" t="s">
        <v>261</v>
      </c>
      <c r="N46" s="19">
        <v>1</v>
      </c>
      <c r="O46" s="19">
        <v>50</v>
      </c>
      <c r="P46" s="19">
        <v>40</v>
      </c>
      <c r="Q46" s="19">
        <v>80</v>
      </c>
      <c r="R46" s="163">
        <f t="shared" si="3"/>
        <v>0.16</v>
      </c>
      <c r="S46" s="179">
        <f t="shared" si="1"/>
        <v>0</v>
      </c>
      <c r="T46" s="229" t="s">
        <v>110</v>
      </c>
      <c r="U46" s="242"/>
      <c r="V46" s="242"/>
      <c r="W46" s="244"/>
      <c r="X46" s="244"/>
      <c r="Y46" s="314"/>
      <c r="Z46" s="107"/>
      <c r="AA46" s="242"/>
      <c r="AB46" s="315"/>
      <c r="AC46" s="183">
        <f t="shared" si="2"/>
        <v>0</v>
      </c>
      <c r="AD46" s="246"/>
      <c r="AE46" s="108"/>
    </row>
    <row r="47" spans="1:31" s="19" customFormat="1" ht="12.75">
      <c r="A47" s="159" t="s">
        <v>114</v>
      </c>
      <c r="B47" s="160" t="s">
        <v>115</v>
      </c>
      <c r="C47" s="156" t="s">
        <v>1427</v>
      </c>
      <c r="D47" s="160" t="s">
        <v>1215</v>
      </c>
      <c r="E47" s="156" t="s">
        <v>1059</v>
      </c>
      <c r="F47" s="643" t="s">
        <v>1468</v>
      </c>
      <c r="G47" s="176" t="s">
        <v>1085</v>
      </c>
      <c r="H47" s="241">
        <v>1222</v>
      </c>
      <c r="I47" s="410" t="s">
        <v>1439</v>
      </c>
      <c r="J47" s="487" t="s">
        <v>1534</v>
      </c>
      <c r="K47" s="243"/>
      <c r="L47" s="226" t="s">
        <v>32</v>
      </c>
      <c r="M47" s="106" t="s">
        <v>505</v>
      </c>
      <c r="N47" s="162">
        <v>1</v>
      </c>
      <c r="O47" s="106">
        <v>120</v>
      </c>
      <c r="P47" s="106">
        <v>45</v>
      </c>
      <c r="Q47" s="106">
        <v>190</v>
      </c>
      <c r="R47" s="163">
        <f t="shared" si="3"/>
        <v>1.026</v>
      </c>
      <c r="S47" s="179">
        <f t="shared" si="1"/>
        <v>0</v>
      </c>
      <c r="T47" s="229" t="s">
        <v>110</v>
      </c>
      <c r="U47" s="242"/>
      <c r="V47" s="242"/>
      <c r="W47" s="244"/>
      <c r="X47" s="244"/>
      <c r="Y47" s="314"/>
      <c r="Z47" s="107"/>
      <c r="AA47" s="242"/>
      <c r="AB47" s="315"/>
      <c r="AC47" s="183">
        <f t="shared" si="2"/>
        <v>0</v>
      </c>
      <c r="AD47" s="246"/>
      <c r="AE47" s="108"/>
    </row>
    <row r="48" spans="1:31" s="19" customFormat="1" ht="12.75">
      <c r="A48" s="159" t="s">
        <v>114</v>
      </c>
      <c r="B48" s="160" t="s">
        <v>115</v>
      </c>
      <c r="C48" s="156" t="s">
        <v>1427</v>
      </c>
      <c r="D48" s="689" t="s">
        <v>1215</v>
      </c>
      <c r="E48" s="676" t="s">
        <v>1059</v>
      </c>
      <c r="F48" s="677" t="s">
        <v>1471</v>
      </c>
      <c r="G48" s="678" t="s">
        <v>1086</v>
      </c>
      <c r="H48" s="692">
        <v>1213</v>
      </c>
      <c r="I48" s="677" t="s">
        <v>1439</v>
      </c>
      <c r="J48" s="693" t="s">
        <v>1437</v>
      </c>
      <c r="K48" s="694"/>
      <c r="L48" s="226" t="s">
        <v>32</v>
      </c>
      <c r="M48" s="106" t="s">
        <v>505</v>
      </c>
      <c r="N48" s="162">
        <v>1</v>
      </c>
      <c r="O48" s="106">
        <v>120</v>
      </c>
      <c r="P48" s="106">
        <v>45</v>
      </c>
      <c r="Q48" s="106">
        <v>190</v>
      </c>
      <c r="R48" s="163">
        <f t="shared" si="3"/>
        <v>1.026</v>
      </c>
      <c r="S48" s="179">
        <f t="shared" si="1"/>
        <v>0</v>
      </c>
      <c r="T48" s="229" t="s">
        <v>110</v>
      </c>
      <c r="U48" s="242"/>
      <c r="V48" s="242"/>
      <c r="W48" s="244"/>
      <c r="X48" s="244"/>
      <c r="Y48" s="314"/>
      <c r="Z48" s="107"/>
      <c r="AA48" s="242"/>
      <c r="AB48" s="315"/>
      <c r="AC48" s="183">
        <f t="shared" si="2"/>
        <v>0</v>
      </c>
      <c r="AD48" s="246"/>
      <c r="AE48" s="108"/>
    </row>
    <row r="49" spans="1:31" s="19" customFormat="1" ht="12.75">
      <c r="A49" s="159" t="s">
        <v>114</v>
      </c>
      <c r="B49" s="160" t="s">
        <v>115</v>
      </c>
      <c r="C49" s="156" t="s">
        <v>1427</v>
      </c>
      <c r="D49" s="689" t="s">
        <v>1215</v>
      </c>
      <c r="E49" s="676" t="s">
        <v>1059</v>
      </c>
      <c r="F49" s="677" t="s">
        <v>1471</v>
      </c>
      <c r="G49" s="678" t="s">
        <v>1087</v>
      </c>
      <c r="H49" s="692">
        <v>1213</v>
      </c>
      <c r="I49" s="677" t="s">
        <v>1439</v>
      </c>
      <c r="J49" s="693" t="s">
        <v>1437</v>
      </c>
      <c r="K49" s="694"/>
      <c r="L49" s="226" t="s">
        <v>32</v>
      </c>
      <c r="M49" s="106" t="s">
        <v>505</v>
      </c>
      <c r="N49" s="162">
        <v>1</v>
      </c>
      <c r="O49" s="106">
        <v>120</v>
      </c>
      <c r="P49" s="106">
        <v>45</v>
      </c>
      <c r="Q49" s="106">
        <v>190</v>
      </c>
      <c r="R49" s="163">
        <f t="shared" si="3"/>
        <v>1.026</v>
      </c>
      <c r="S49" s="179">
        <f t="shared" si="1"/>
        <v>0</v>
      </c>
      <c r="T49" s="229" t="s">
        <v>110</v>
      </c>
      <c r="U49" s="242"/>
      <c r="V49" s="242"/>
      <c r="W49" s="244"/>
      <c r="X49" s="244"/>
      <c r="Y49" s="314"/>
      <c r="Z49" s="107"/>
      <c r="AA49" s="242"/>
      <c r="AB49" s="315"/>
      <c r="AC49" s="183">
        <f t="shared" si="2"/>
        <v>0</v>
      </c>
      <c r="AD49" s="246"/>
      <c r="AE49" s="108"/>
    </row>
    <row r="50" spans="1:31" s="19" customFormat="1" ht="12.75">
      <c r="A50" s="159" t="s">
        <v>114</v>
      </c>
      <c r="B50" s="160" t="s">
        <v>115</v>
      </c>
      <c r="C50" s="156" t="s">
        <v>1427</v>
      </c>
      <c r="D50" s="160" t="s">
        <v>1215</v>
      </c>
      <c r="E50" s="156" t="s">
        <v>1059</v>
      </c>
      <c r="F50" s="643" t="s">
        <v>1471</v>
      </c>
      <c r="G50" s="176" t="s">
        <v>1088</v>
      </c>
      <c r="H50" s="241">
        <v>1213</v>
      </c>
      <c r="I50" s="410" t="s">
        <v>1439</v>
      </c>
      <c r="J50" s="487" t="s">
        <v>1437</v>
      </c>
      <c r="K50" s="243"/>
      <c r="L50" s="226" t="s">
        <v>32</v>
      </c>
      <c r="M50" s="106" t="s">
        <v>505</v>
      </c>
      <c r="N50" s="162">
        <v>1</v>
      </c>
      <c r="O50" s="106">
        <v>120</v>
      </c>
      <c r="P50" s="106">
        <v>45</v>
      </c>
      <c r="Q50" s="106">
        <v>190</v>
      </c>
      <c r="R50" s="163">
        <f t="shared" si="3"/>
        <v>1.026</v>
      </c>
      <c r="S50" s="179">
        <f t="shared" si="1"/>
        <v>0</v>
      </c>
      <c r="T50" s="229" t="s">
        <v>110</v>
      </c>
      <c r="U50" s="242"/>
      <c r="V50" s="242"/>
      <c r="W50" s="244"/>
      <c r="X50" s="244"/>
      <c r="Y50" s="314"/>
      <c r="Z50" s="107"/>
      <c r="AA50" s="242"/>
      <c r="AB50" s="315"/>
      <c r="AC50" s="183">
        <f t="shared" si="2"/>
        <v>0</v>
      </c>
      <c r="AD50" s="246"/>
      <c r="AE50" s="108"/>
    </row>
    <row r="51" spans="1:31" s="19" customFormat="1" ht="12.75">
      <c r="A51" s="159" t="s">
        <v>114</v>
      </c>
      <c r="B51" s="160" t="s">
        <v>115</v>
      </c>
      <c r="C51" s="156" t="s">
        <v>1427</v>
      </c>
      <c r="D51" s="689" t="s">
        <v>1215</v>
      </c>
      <c r="E51" s="676" t="s">
        <v>1059</v>
      </c>
      <c r="F51" s="677" t="s">
        <v>1471</v>
      </c>
      <c r="G51" s="678" t="s">
        <v>1089</v>
      </c>
      <c r="H51" s="692">
        <v>1213</v>
      </c>
      <c r="I51" s="677" t="s">
        <v>1439</v>
      </c>
      <c r="J51" s="693" t="s">
        <v>1437</v>
      </c>
      <c r="K51" s="694"/>
      <c r="L51" s="226" t="s">
        <v>32</v>
      </c>
      <c r="M51" s="106" t="s">
        <v>1090</v>
      </c>
      <c r="N51" s="162">
        <v>1</v>
      </c>
      <c r="O51" s="106">
        <v>95</v>
      </c>
      <c r="P51" s="106">
        <v>65</v>
      </c>
      <c r="Q51" s="106">
        <v>225</v>
      </c>
      <c r="R51" s="163">
        <f t="shared" si="3"/>
        <v>1.389375</v>
      </c>
      <c r="S51" s="179">
        <f t="shared" si="1"/>
        <v>0</v>
      </c>
      <c r="T51" s="229" t="s">
        <v>110</v>
      </c>
      <c r="U51" s="242"/>
      <c r="V51" s="242"/>
      <c r="W51" s="244"/>
      <c r="X51" s="244"/>
      <c r="Y51" s="314"/>
      <c r="Z51" s="107"/>
      <c r="AA51" s="242"/>
      <c r="AB51" s="315"/>
      <c r="AC51" s="183">
        <f t="shared" si="2"/>
        <v>0</v>
      </c>
      <c r="AD51" s="246"/>
      <c r="AE51" s="108"/>
    </row>
    <row r="52" spans="1:31" s="19" customFormat="1" ht="12.75">
      <c r="A52" s="159" t="s">
        <v>114</v>
      </c>
      <c r="B52" s="160" t="s">
        <v>115</v>
      </c>
      <c r="C52" s="156" t="s">
        <v>1427</v>
      </c>
      <c r="D52" s="689" t="s">
        <v>1215</v>
      </c>
      <c r="E52" s="676" t="s">
        <v>1059</v>
      </c>
      <c r="F52" s="677" t="s">
        <v>1471</v>
      </c>
      <c r="G52" s="678" t="s">
        <v>1091</v>
      </c>
      <c r="H52" s="692">
        <v>1213</v>
      </c>
      <c r="I52" s="677" t="s">
        <v>1439</v>
      </c>
      <c r="J52" s="693" t="s">
        <v>1437</v>
      </c>
      <c r="K52" s="694"/>
      <c r="L52" s="226" t="s">
        <v>32</v>
      </c>
      <c r="M52" s="106" t="s">
        <v>1090</v>
      </c>
      <c r="N52" s="162">
        <v>1</v>
      </c>
      <c r="O52" s="106">
        <v>125</v>
      </c>
      <c r="P52" s="106">
        <v>65</v>
      </c>
      <c r="Q52" s="106">
        <v>225</v>
      </c>
      <c r="R52" s="163">
        <f t="shared" si="3"/>
        <v>1.828125</v>
      </c>
      <c r="S52" s="179">
        <f t="shared" si="1"/>
        <v>0</v>
      </c>
      <c r="T52" s="229" t="s">
        <v>110</v>
      </c>
      <c r="U52" s="242"/>
      <c r="V52" s="242"/>
      <c r="W52" s="244"/>
      <c r="X52" s="244"/>
      <c r="Y52" s="314"/>
      <c r="Z52" s="107"/>
      <c r="AA52" s="242"/>
      <c r="AB52" s="315"/>
      <c r="AC52" s="183">
        <f t="shared" si="2"/>
        <v>0</v>
      </c>
      <c r="AD52" s="246"/>
      <c r="AE52" s="108"/>
    </row>
    <row r="53" spans="1:31" s="19" customFormat="1" ht="12.75">
      <c r="A53" s="159" t="s">
        <v>114</v>
      </c>
      <c r="B53" s="160" t="s">
        <v>115</v>
      </c>
      <c r="C53" s="156" t="s">
        <v>1427</v>
      </c>
      <c r="D53" s="160" t="s">
        <v>1215</v>
      </c>
      <c r="E53" s="156" t="s">
        <v>1059</v>
      </c>
      <c r="F53" s="641" t="s">
        <v>1468</v>
      </c>
      <c r="G53" s="176" t="s">
        <v>436</v>
      </c>
      <c r="H53" s="234">
        <v>1213</v>
      </c>
      <c r="I53" s="436" t="s">
        <v>1215</v>
      </c>
      <c r="J53" s="642" t="s">
        <v>1446</v>
      </c>
      <c r="K53" s="236"/>
      <c r="L53" s="226" t="s">
        <v>32</v>
      </c>
      <c r="M53" s="49" t="s">
        <v>212</v>
      </c>
      <c r="N53" s="162">
        <v>1</v>
      </c>
      <c r="O53" s="49">
        <v>90</v>
      </c>
      <c r="P53" s="49">
        <v>45</v>
      </c>
      <c r="Q53" s="49">
        <v>70</v>
      </c>
      <c r="R53" s="163">
        <f>(O53*P53*Q53)/1000000</f>
        <v>0.2835</v>
      </c>
      <c r="S53" s="179">
        <f t="shared" si="1"/>
        <v>0</v>
      </c>
      <c r="T53" s="229" t="s">
        <v>110</v>
      </c>
      <c r="U53" s="235"/>
      <c r="V53" s="235"/>
      <c r="W53" s="237"/>
      <c r="X53" s="237"/>
      <c r="Y53" s="307"/>
      <c r="Z53" s="50"/>
      <c r="AA53" s="235"/>
      <c r="AB53" s="313"/>
      <c r="AC53" s="183">
        <f t="shared" si="2"/>
        <v>0</v>
      </c>
      <c r="AD53" s="240"/>
      <c r="AE53" s="51"/>
    </row>
    <row r="54" spans="1:31" s="19" customFormat="1" ht="12.75">
      <c r="A54" s="159" t="s">
        <v>114</v>
      </c>
      <c r="B54" s="160" t="s">
        <v>115</v>
      </c>
      <c r="C54" s="156" t="s">
        <v>1427</v>
      </c>
      <c r="D54" s="160" t="s">
        <v>1215</v>
      </c>
      <c r="E54" s="156" t="s">
        <v>1059</v>
      </c>
      <c r="F54" s="643" t="s">
        <v>1468</v>
      </c>
      <c r="G54" s="176" t="s">
        <v>1431</v>
      </c>
      <c r="H54" s="409">
        <v>1213</v>
      </c>
      <c r="I54" s="410">
        <v>1</v>
      </c>
      <c r="J54" s="487" t="s">
        <v>1458</v>
      </c>
      <c r="K54" s="411"/>
      <c r="L54" s="412" t="s">
        <v>32</v>
      </c>
      <c r="M54" s="106" t="s">
        <v>1433</v>
      </c>
      <c r="N54" s="106">
        <v>1</v>
      </c>
      <c r="O54" s="106">
        <v>150</v>
      </c>
      <c r="P54" s="106">
        <v>100</v>
      </c>
      <c r="Q54" s="106"/>
      <c r="R54" s="163">
        <v>0.02</v>
      </c>
      <c r="S54" s="179">
        <f t="shared" si="1"/>
        <v>0</v>
      </c>
      <c r="T54" s="413" t="s">
        <v>110</v>
      </c>
      <c r="U54" s="410"/>
      <c r="V54" s="410"/>
      <c r="W54" s="414"/>
      <c r="X54" s="414"/>
      <c r="Y54" s="314"/>
      <c r="Z54" s="107"/>
      <c r="AA54" s="410"/>
      <c r="AB54" s="415"/>
      <c r="AC54" s="183">
        <f t="shared" si="2"/>
        <v>0</v>
      </c>
      <c r="AD54" s="416"/>
      <c r="AE54" s="108"/>
    </row>
    <row r="55" spans="1:31" s="19" customFormat="1" ht="12.75">
      <c r="A55" s="159" t="s">
        <v>114</v>
      </c>
      <c r="B55" s="160" t="s">
        <v>115</v>
      </c>
      <c r="C55" s="156" t="s">
        <v>1427</v>
      </c>
      <c r="D55" s="160" t="s">
        <v>1215</v>
      </c>
      <c r="E55" s="156" t="s">
        <v>1059</v>
      </c>
      <c r="F55" s="643" t="s">
        <v>1471</v>
      </c>
      <c r="G55" s="294"/>
      <c r="H55" s="241">
        <v>1213</v>
      </c>
      <c r="I55" s="410" t="s">
        <v>1215</v>
      </c>
      <c r="J55" s="487" t="s">
        <v>1432</v>
      </c>
      <c r="K55" s="243"/>
      <c r="L55" s="226" t="s">
        <v>48</v>
      </c>
      <c r="M55" s="106" t="s">
        <v>706</v>
      </c>
      <c r="N55" s="162">
        <v>1</v>
      </c>
      <c r="O55" s="106"/>
      <c r="P55" s="106"/>
      <c r="Q55" s="106"/>
      <c r="R55" s="163">
        <v>4</v>
      </c>
      <c r="S55" s="179">
        <f t="shared" si="1"/>
        <v>0</v>
      </c>
      <c r="T55" s="229" t="s">
        <v>110</v>
      </c>
      <c r="U55" s="242"/>
      <c r="V55" s="242"/>
      <c r="W55" s="244"/>
      <c r="X55" s="244"/>
      <c r="Y55" s="314"/>
      <c r="Z55" s="107"/>
      <c r="AA55" s="242"/>
      <c r="AB55" s="315"/>
      <c r="AC55" s="183">
        <f t="shared" si="2"/>
        <v>0</v>
      </c>
      <c r="AD55" s="246"/>
      <c r="AE55" s="108"/>
    </row>
    <row r="56" spans="1:31" s="19" customFormat="1" ht="13.5" thickBot="1">
      <c r="A56" s="53" t="s">
        <v>114</v>
      </c>
      <c r="B56" s="54" t="s">
        <v>115</v>
      </c>
      <c r="C56" s="155" t="s">
        <v>1427</v>
      </c>
      <c r="D56" s="54" t="s">
        <v>1215</v>
      </c>
      <c r="E56" s="155" t="s">
        <v>1059</v>
      </c>
      <c r="F56" s="644" t="s">
        <v>1471</v>
      </c>
      <c r="G56" s="265"/>
      <c r="H56" s="249">
        <v>1213</v>
      </c>
      <c r="I56" s="645" t="s">
        <v>1215</v>
      </c>
      <c r="J56" s="646" t="s">
        <v>1432</v>
      </c>
      <c r="K56" s="268"/>
      <c r="L56" s="249" t="s">
        <v>48</v>
      </c>
      <c r="M56" s="264" t="s">
        <v>1092</v>
      </c>
      <c r="N56" s="264">
        <v>1</v>
      </c>
      <c r="O56" s="264"/>
      <c r="P56" s="264"/>
      <c r="Q56" s="264"/>
      <c r="R56" s="269">
        <v>0.5</v>
      </c>
      <c r="S56" s="180">
        <f t="shared" si="1"/>
        <v>0</v>
      </c>
      <c r="T56" s="250" t="s">
        <v>110</v>
      </c>
      <c r="U56" s="266"/>
      <c r="V56" s="266"/>
      <c r="W56" s="270"/>
      <c r="X56" s="270"/>
      <c r="Y56" s="272"/>
      <c r="Z56" s="273"/>
      <c r="AA56" s="266"/>
      <c r="AB56" s="320"/>
      <c r="AC56" s="184">
        <f t="shared" si="2"/>
        <v>0</v>
      </c>
      <c r="AD56" s="278"/>
      <c r="AE56" s="277"/>
    </row>
  </sheetData>
  <sheetProtection/>
  <protectedRanges>
    <protectedRange sqref="N4:Q8" name="Plage5"/>
    <protectedRange sqref="T30:AB52 T55:AB995" name="Plage3"/>
    <protectedRange sqref="B1:B2" name="Plage1"/>
    <protectedRange sqref="M47:Q52 M33:Q45 A55:B55 E55:Q55 A29:L29 A33:C52 D31:D52 C53:D55 A30:Q32 E33:L52 R57:R995 A56:Q995" name="Plage2"/>
    <protectedRange sqref="AD30:AE52 AD55:AE995" name="Plage4"/>
    <protectedRange sqref="R55:R56 R30:R52" name="Plage2_1_1_7_3"/>
    <protectedRange sqref="T29:AB29" name="Plage3_1"/>
    <protectedRange sqref="A29:B29 E29:Q29 F30:F31 H30:J31" name="Plage2_1"/>
    <protectedRange sqref="AD29:AE29" name="Plage4_1"/>
    <protectedRange sqref="R29" name="Plage2_1_1_7_3_1"/>
    <protectedRange sqref="T53:AB53" name="Plage3_2"/>
    <protectedRange sqref="A53:B53 E53:Q53" name="Plage2_2"/>
    <protectedRange sqref="AD53:AE53" name="Plage4_2"/>
    <protectedRange sqref="R53" name="Plage2_1_1_7_3_2"/>
    <protectedRange sqref="T54:AB54" name="Plage3_3"/>
    <protectedRange sqref="A54:B54 E54:Q54" name="Plage2_3"/>
    <protectedRange sqref="AD54:AE54" name="Plage4_3"/>
    <protectedRange sqref="R54" name="Plage2_1_1_7_3_3"/>
  </protectedRanges>
  <mergeCells count="35">
    <mergeCell ref="Z26:Z27"/>
    <mergeCell ref="AA26:AA27"/>
    <mergeCell ref="AB26:AB27"/>
    <mergeCell ref="AC26:AC27"/>
    <mergeCell ref="V26:V27"/>
    <mergeCell ref="W26:W27"/>
    <mergeCell ref="X26:X27"/>
    <mergeCell ref="Y26:Y27"/>
    <mergeCell ref="S26:S27"/>
    <mergeCell ref="T26:T27"/>
    <mergeCell ref="U26:U27"/>
    <mergeCell ref="AE25:AE27"/>
    <mergeCell ref="A26:A27"/>
    <mergeCell ref="B26:F26"/>
    <mergeCell ref="G26:G27"/>
    <mergeCell ref="H26:J26"/>
    <mergeCell ref="K26:K27"/>
    <mergeCell ref="AD26:AD27"/>
    <mergeCell ref="L26:L27"/>
    <mergeCell ref="M26:M27"/>
    <mergeCell ref="N26:N27"/>
    <mergeCell ref="O26:Q26"/>
    <mergeCell ref="H25:K25"/>
    <mergeCell ref="L25:R25"/>
    <mergeCell ref="R26:R27"/>
    <mergeCell ref="A5:A6"/>
    <mergeCell ref="A7:A8"/>
    <mergeCell ref="A9:A10"/>
    <mergeCell ref="N10:O10"/>
    <mergeCell ref="T25:X25"/>
    <mergeCell ref="Y25:AB25"/>
    <mergeCell ref="A11:A12"/>
    <mergeCell ref="A13:A14"/>
    <mergeCell ref="A15:A16"/>
    <mergeCell ref="A25:G25"/>
  </mergeCells>
  <dataValidations count="6">
    <dataValidation type="list" allowBlank="1" showInputMessage="1" showErrorMessage="1" sqref="W29:X56 AD29:AD56 T29:T56 Q5">
      <formula1>"O,N"</formula1>
    </dataValidation>
    <dataValidation type="list" allowBlank="1" showErrorMessage="1" prompt="&#10;" sqref="L29:L56">
      <formula1>"INFO,MOB,VER,ROC,DIV,LAB,FRAG"</formula1>
    </dataValidation>
    <dataValidation type="list" allowBlank="1" showInputMessage="1" showErrorMessage="1" sqref="Y29:Y56">
      <formula1>"DOCBUR,DOCBIBLIO"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65"/>
  <sheetViews>
    <sheetView showGridLines="0" zoomScalePageLayoutView="0" workbookViewId="0" topLeftCell="A27">
      <selection activeCell="A67" sqref="A67:IV103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4.421875" style="5" customWidth="1"/>
    <col min="5" max="5" width="6.7109375" style="5" customWidth="1"/>
    <col min="6" max="6" width="17.28125" style="5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0.00390625" style="247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247" customWidth="1"/>
    <col min="21" max="22" width="9.8515625" style="247" customWidth="1"/>
    <col min="23" max="24" width="7.28125" style="247" customWidth="1"/>
    <col min="25" max="25" width="9.00390625" style="247" customWidth="1"/>
    <col min="26" max="26" width="24.140625" style="247" customWidth="1"/>
    <col min="27" max="27" width="8.00390625" style="247" bestFit="1" customWidth="1"/>
    <col min="28" max="28" width="8.7109375" style="247" bestFit="1" customWidth="1"/>
    <col min="29" max="30" width="5.7109375" style="247" bestFit="1" customWidth="1"/>
    <col min="31" max="31" width="29.140625" style="247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39</v>
      </c>
      <c r="B1" s="99"/>
      <c r="C1" s="102"/>
      <c r="D1" s="101"/>
      <c r="E1" s="101"/>
      <c r="F1" s="101"/>
      <c r="G1" s="101"/>
      <c r="H1" s="213"/>
      <c r="I1" s="213"/>
      <c r="J1" s="213"/>
      <c r="K1" s="213"/>
      <c r="L1" s="101"/>
      <c r="M1" s="101"/>
      <c r="N1" s="101"/>
      <c r="O1" s="101"/>
      <c r="P1" s="101"/>
      <c r="Q1" s="101"/>
      <c r="R1" s="102"/>
      <c r="S1" s="102"/>
      <c r="T1" s="213"/>
      <c r="U1" s="213"/>
      <c r="V1" s="213"/>
      <c r="W1" s="213"/>
      <c r="X1" s="103"/>
      <c r="Y1" s="103"/>
      <c r="Z1" s="103"/>
      <c r="AA1" s="103"/>
      <c r="AB1" s="103"/>
      <c r="AC1" s="103"/>
      <c r="AD1" s="103"/>
      <c r="AE1" s="213"/>
      <c r="AF1" s="2"/>
      <c r="AG1" s="2"/>
    </row>
    <row r="2" spans="1:33" ht="15.75">
      <c r="A2" s="16" t="s">
        <v>712</v>
      </c>
      <c r="B2" s="16"/>
      <c r="C2" s="17"/>
      <c r="D2" s="18"/>
      <c r="E2" s="18"/>
      <c r="F2" s="18"/>
      <c r="G2" s="18"/>
      <c r="H2" s="16"/>
      <c r="I2" s="214"/>
      <c r="J2" s="215"/>
      <c r="K2" s="17"/>
      <c r="L2" s="18"/>
      <c r="M2" s="18"/>
      <c r="N2" s="18"/>
      <c r="O2" s="18"/>
      <c r="P2" s="18"/>
      <c r="Q2" s="18"/>
      <c r="R2" s="17"/>
      <c r="S2" s="17"/>
      <c r="T2" s="214"/>
      <c r="U2" s="214"/>
      <c r="V2" s="214"/>
      <c r="W2" s="214"/>
      <c r="X2" s="198"/>
      <c r="Y2" s="198"/>
      <c r="Z2" s="198"/>
      <c r="AA2" s="198"/>
      <c r="AB2" s="198"/>
      <c r="AC2" s="198"/>
      <c r="AD2" s="198"/>
      <c r="AE2" s="214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216"/>
      <c r="J3" s="217"/>
      <c r="L3" s="113"/>
      <c r="M3" s="113"/>
      <c r="N3" s="113"/>
      <c r="O3" s="113"/>
      <c r="P3" s="113"/>
      <c r="Q3" s="113"/>
      <c r="T3" s="216"/>
      <c r="U3" s="216"/>
      <c r="V3" s="216"/>
      <c r="W3" s="216"/>
      <c r="X3" s="14"/>
      <c r="Y3" s="14"/>
      <c r="Z3" s="14"/>
      <c r="AA3" s="14"/>
      <c r="AB3" s="14"/>
      <c r="AC3" s="14"/>
      <c r="AD3" s="14"/>
      <c r="AE3" s="216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216"/>
      <c r="AA4" s="216"/>
      <c r="AB4" s="216"/>
      <c r="AC4" s="216"/>
      <c r="AD4" s="216"/>
      <c r="AE4" s="216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216"/>
      <c r="I5" s="216"/>
      <c r="J5" s="217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216"/>
      <c r="AA5" s="216"/>
      <c r="AB5" s="216"/>
      <c r="AC5" s="216"/>
      <c r="AD5" s="216"/>
      <c r="AE5" s="216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216"/>
      <c r="I6" s="216"/>
      <c r="J6" s="217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216"/>
      <c r="AA6" s="216"/>
      <c r="AB6" s="216"/>
      <c r="AC6" s="216"/>
      <c r="AD6" s="216"/>
      <c r="AE6" s="216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216"/>
      <c r="I7" s="216"/>
      <c r="J7" s="217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216"/>
      <c r="AA7" s="216"/>
      <c r="AB7" s="216"/>
      <c r="AC7" s="216"/>
      <c r="AD7" s="216"/>
      <c r="AE7" s="216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216"/>
      <c r="I8" s="216"/>
      <c r="J8" s="217"/>
      <c r="K8" s="2"/>
      <c r="L8" s="148" t="s">
        <v>102</v>
      </c>
      <c r="M8" s="149"/>
      <c r="N8" s="149"/>
      <c r="O8" s="150"/>
      <c r="P8" s="151"/>
      <c r="Q8" s="197">
        <f>SUM($R$32:$R$1003)+SUM($AB$32:$AB$1003)</f>
        <v>17.172750000000004</v>
      </c>
      <c r="R8"/>
      <c r="S8" s="192"/>
      <c r="T8" s="113"/>
      <c r="U8" s="114"/>
      <c r="V8" s="114"/>
      <c r="W8" s="115"/>
      <c r="X8" s="117"/>
      <c r="Y8" s="14"/>
      <c r="Z8" s="216"/>
      <c r="AA8" s="216"/>
      <c r="AB8" s="216"/>
      <c r="AC8" s="216"/>
      <c r="AD8" s="216"/>
      <c r="AE8" s="216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216"/>
      <c r="I9" s="216"/>
      <c r="J9" s="217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216"/>
      <c r="AA9" s="216"/>
      <c r="AB9" s="216"/>
      <c r="AC9" s="216"/>
      <c r="AD9" s="216"/>
      <c r="AE9" s="216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216"/>
      <c r="I10" s="216"/>
      <c r="J10" s="217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216"/>
      <c r="AA10" s="216"/>
      <c r="AB10" s="216"/>
      <c r="AC10" s="216"/>
      <c r="AD10" s="216"/>
      <c r="AE10" s="216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216"/>
      <c r="I11" s="216"/>
      <c r="J11" s="217"/>
      <c r="K11" s="2"/>
      <c r="L11" s="189" t="s">
        <v>82</v>
      </c>
      <c r="M11" s="190"/>
      <c r="N11" s="186"/>
      <c r="O11" s="191">
        <f>SUMIF($L$29:$L$995,"INFO",$R$29:$R$995)</f>
        <v>1</v>
      </c>
      <c r="P11" s="181">
        <f>SUMIF($L$29:$L$995,"INFO",$S$29:$S$995)</f>
        <v>0</v>
      </c>
      <c r="Q11" s="182">
        <f aca="true" t="shared" si="0" ref="Q11:Q19">O11-P11</f>
        <v>1</v>
      </c>
      <c r="R11" s="192"/>
      <c r="S11" s="192"/>
      <c r="T11" s="113"/>
      <c r="U11" s="114"/>
      <c r="V11" s="114"/>
      <c r="W11" s="115"/>
      <c r="X11" s="117"/>
      <c r="Y11" s="14"/>
      <c r="Z11" s="216"/>
      <c r="AA11" s="216"/>
      <c r="AB11" s="216"/>
      <c r="AC11" s="216"/>
      <c r="AD11" s="216"/>
      <c r="AE11" s="216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216"/>
      <c r="I12" s="216"/>
      <c r="J12" s="217"/>
      <c r="K12" s="2"/>
      <c r="L12" s="189" t="s">
        <v>83</v>
      </c>
      <c r="M12" s="190"/>
      <c r="N12" s="186"/>
      <c r="O12" s="181">
        <f>SUMIF($L$29:$L$995,"MOB",$R$29:$R$995)</f>
        <v>17.24675</v>
      </c>
      <c r="P12" s="181">
        <f>SUMIF($L$29:$L$995,"MOB",$S$29:$S$995)</f>
        <v>0</v>
      </c>
      <c r="Q12" s="182">
        <f t="shared" si="0"/>
        <v>17.24675</v>
      </c>
      <c r="R12" s="192"/>
      <c r="S12" s="192"/>
      <c r="T12" s="113"/>
      <c r="U12" s="114"/>
      <c r="V12" s="114"/>
      <c r="W12" s="115"/>
      <c r="X12" s="117"/>
      <c r="Y12" s="14"/>
      <c r="Z12" s="216"/>
      <c r="AA12" s="216"/>
      <c r="AB12" s="216"/>
      <c r="AC12" s="216"/>
      <c r="AD12" s="216"/>
      <c r="AE12" s="216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216"/>
      <c r="I13" s="216"/>
      <c r="J13" s="217"/>
      <c r="K13" s="2"/>
      <c r="L13" s="189" t="s">
        <v>84</v>
      </c>
      <c r="M13" s="190"/>
      <c r="N13" s="186"/>
      <c r="O13" s="181">
        <f>SUMIF($L$29:$L$995,"DIV",$R$29:$R$995)</f>
        <v>4.4</v>
      </c>
      <c r="P13" s="181">
        <f>SUMIF($L$29:$L$995,"DIV",$S$29:$S$995)</f>
        <v>0</v>
      </c>
      <c r="Q13" s="182">
        <f t="shared" si="0"/>
        <v>4.4</v>
      </c>
      <c r="R13" s="192"/>
      <c r="S13" s="192"/>
      <c r="T13" s="113"/>
      <c r="U13" s="114"/>
      <c r="V13" s="114"/>
      <c r="W13" s="115"/>
      <c r="X13" s="117"/>
      <c r="Y13" s="14"/>
      <c r="Z13" s="216"/>
      <c r="AA13" s="216"/>
      <c r="AB13" s="216"/>
      <c r="AC13" s="216"/>
      <c r="AD13" s="216"/>
      <c r="AE13" s="216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218"/>
      <c r="I14" s="219"/>
      <c r="J14" s="219"/>
      <c r="K14" s="219"/>
      <c r="L14" s="189" t="s">
        <v>85</v>
      </c>
      <c r="M14" s="190"/>
      <c r="N14" s="186"/>
      <c r="O14" s="181">
        <f>SUMIF($L$29:$L$995,"LAB",$R$32:$R$995)</f>
        <v>0.799</v>
      </c>
      <c r="P14" s="181">
        <f>SUMIF($L$29:$L$995,"LAB",$S$29:$S$995)</f>
        <v>0</v>
      </c>
      <c r="Q14" s="182">
        <f t="shared" si="0"/>
        <v>0.799</v>
      </c>
      <c r="R14" s="193"/>
      <c r="S14" s="193"/>
      <c r="T14" s="218"/>
      <c r="U14" s="218"/>
      <c r="V14" s="218"/>
      <c r="W14" s="218"/>
      <c r="X14" s="219"/>
      <c r="Y14" s="219"/>
      <c r="Z14" s="219"/>
      <c r="AA14" s="219"/>
      <c r="AB14" s="219"/>
      <c r="AC14" s="219"/>
      <c r="AD14" s="219"/>
      <c r="AE14" s="218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216"/>
      <c r="I15" s="216"/>
      <c r="J15" s="217"/>
      <c r="K15" s="2"/>
      <c r="L15" s="189" t="s">
        <v>86</v>
      </c>
      <c r="M15" s="190"/>
      <c r="N15" s="186"/>
      <c r="O15" s="181">
        <f>SUMIF($L$29:$L$995,"FRAG",$R$29:$R$995)</f>
        <v>0</v>
      </c>
      <c r="P15" s="181">
        <f>SUMIF($L$29:$L$995,"FRAG",$S$29:$S$995)</f>
        <v>0</v>
      </c>
      <c r="Q15" s="182">
        <f t="shared" si="0"/>
        <v>0</v>
      </c>
      <c r="R15" s="192"/>
      <c r="S15" s="192"/>
      <c r="T15" s="113"/>
      <c r="U15" s="114"/>
      <c r="V15" s="114"/>
      <c r="W15" s="115"/>
      <c r="X15" s="117"/>
      <c r="Y15" s="14"/>
      <c r="Z15" s="216"/>
      <c r="AA15" s="216"/>
      <c r="AB15" s="216"/>
      <c r="AC15" s="216"/>
      <c r="AD15" s="216"/>
      <c r="AE15" s="216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216"/>
      <c r="I16" s="216"/>
      <c r="J16" s="217"/>
      <c r="K16" s="2"/>
      <c r="L16" s="189" t="s">
        <v>87</v>
      </c>
      <c r="M16" s="190"/>
      <c r="N16" s="186"/>
      <c r="O16" s="181">
        <f>SUMIF($L$29:$L$995,"VER",$R$29:$R$995)</f>
        <v>0</v>
      </c>
      <c r="P16" s="181">
        <f>SUMIF($L$29:$L$995,"VER",$S$29:$S$995)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216"/>
      <c r="AA16" s="216"/>
      <c r="AB16" s="216"/>
      <c r="AC16" s="216"/>
      <c r="AD16" s="216"/>
      <c r="AE16" s="216"/>
    </row>
    <row r="17" spans="1:31" ht="16.5" thickBot="1">
      <c r="A17" s="112"/>
      <c r="B17" s="112"/>
      <c r="C17" s="2"/>
      <c r="D17" s="113"/>
      <c r="E17" s="113"/>
      <c r="F17" s="113"/>
      <c r="G17" s="113"/>
      <c r="H17" s="216"/>
      <c r="I17" s="216"/>
      <c r="J17" s="217"/>
      <c r="K17" s="2"/>
      <c r="L17" s="189" t="s">
        <v>88</v>
      </c>
      <c r="M17" s="190"/>
      <c r="N17" s="186"/>
      <c r="O17" s="181">
        <f>SUMIF($L$29:$L$995,"ROC",$R$29:$R$995)</f>
        <v>0</v>
      </c>
      <c r="P17" s="181">
        <f>SUMIF($L$29:$L$995,"ROC",$S$29:$S$995)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216"/>
      <c r="AA17" s="216"/>
      <c r="AB17" s="216"/>
      <c r="AC17" s="216"/>
      <c r="AD17" s="216"/>
      <c r="AE17" s="216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218"/>
      <c r="I18" s="219"/>
      <c r="J18" s="219"/>
      <c r="K18" s="219"/>
      <c r="L18" s="189" t="s">
        <v>95</v>
      </c>
      <c r="M18" s="190"/>
      <c r="N18" s="186"/>
      <c r="O18" s="181">
        <f>SUMIF($Y$29:$Y$995,"DOCBUR",$AB$29:$AB$995)</f>
        <v>0</v>
      </c>
      <c r="P18" s="181">
        <f>SUMIF($Y$29:$Y$995,"DOCBUR",$AC$29:$AC$995)</f>
        <v>0</v>
      </c>
      <c r="Q18" s="182">
        <f t="shared" si="0"/>
        <v>0</v>
      </c>
      <c r="R18" s="193"/>
      <c r="S18" s="193"/>
      <c r="T18" s="218"/>
      <c r="U18" s="218"/>
      <c r="V18" s="218"/>
      <c r="W18" s="218"/>
      <c r="X18" s="219"/>
      <c r="Y18" s="219"/>
      <c r="Z18" s="219"/>
      <c r="AA18" s="219"/>
      <c r="AB18" s="219"/>
      <c r="AC18" s="219"/>
      <c r="AD18" s="219"/>
      <c r="AE18" s="218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216"/>
      <c r="I19" s="216"/>
      <c r="J19" s="217"/>
      <c r="K19" s="2"/>
      <c r="L19" s="189" t="s">
        <v>96</v>
      </c>
      <c r="M19" s="190"/>
      <c r="N19" s="186"/>
      <c r="O19" s="181">
        <f>SUMIF($Y$29:$Y$995,"DOCBIBLIO",$AB$29:$AB$995)</f>
        <v>0</v>
      </c>
      <c r="P19" s="181">
        <f>SUMIF($Y$29:$Y$995,"DOCBIBLIO",$AC$29:$AC$995)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216"/>
      <c r="AA19" s="216"/>
      <c r="AB19" s="216"/>
      <c r="AC19" s="216"/>
      <c r="AD19" s="216"/>
      <c r="AE19" s="216"/>
    </row>
    <row r="20" spans="1:31" ht="15.75">
      <c r="A20" s="112"/>
      <c r="B20" s="112"/>
      <c r="C20" s="2"/>
      <c r="D20" s="113"/>
      <c r="E20" s="113"/>
      <c r="F20" s="113"/>
      <c r="G20" s="113"/>
      <c r="H20" s="216"/>
      <c r="I20" s="216"/>
      <c r="J20" s="217"/>
      <c r="K20" s="2"/>
      <c r="L20" s="310"/>
      <c r="M20" s="310"/>
      <c r="N20" s="311"/>
      <c r="O20" s="312"/>
      <c r="P20" s="312"/>
      <c r="Q20" s="312"/>
      <c r="R20" s="192"/>
      <c r="S20" s="192"/>
      <c r="T20" s="113"/>
      <c r="U20" s="114"/>
      <c r="V20" s="114"/>
      <c r="W20" s="115"/>
      <c r="X20" s="117"/>
      <c r="Y20" s="14"/>
      <c r="Z20" s="216"/>
      <c r="AA20" s="216"/>
      <c r="AB20" s="216"/>
      <c r="AC20" s="216"/>
      <c r="AD20" s="216"/>
      <c r="AE20" s="216"/>
    </row>
    <row r="21" spans="1:31" ht="15.75">
      <c r="A21" s="112"/>
      <c r="B21" s="112"/>
      <c r="C21" s="2"/>
      <c r="D21" s="113"/>
      <c r="E21" s="113"/>
      <c r="F21" s="113"/>
      <c r="G21" s="113"/>
      <c r="H21" s="216"/>
      <c r="I21" s="216"/>
      <c r="J21" s="217"/>
      <c r="K21" s="2"/>
      <c r="L21" s="310"/>
      <c r="M21" s="310"/>
      <c r="N21" s="311"/>
      <c r="O21" s="312"/>
      <c r="P21" s="312"/>
      <c r="Q21" s="312"/>
      <c r="R21" s="192"/>
      <c r="S21" s="192"/>
      <c r="T21" s="113"/>
      <c r="U21" s="114"/>
      <c r="V21" s="114"/>
      <c r="W21" s="115"/>
      <c r="X21" s="117"/>
      <c r="Y21" s="14"/>
      <c r="Z21" s="216"/>
      <c r="AA21" s="216"/>
      <c r="AB21" s="216"/>
      <c r="AC21" s="216"/>
      <c r="AD21" s="216"/>
      <c r="AE21" s="216"/>
    </row>
    <row r="22" spans="1:31" ht="15.75">
      <c r="A22" s="112"/>
      <c r="B22" s="112"/>
      <c r="C22" s="2"/>
      <c r="D22" s="113"/>
      <c r="E22" s="113"/>
      <c r="F22" s="113"/>
      <c r="G22" s="113"/>
      <c r="H22" s="216"/>
      <c r="I22" s="216"/>
      <c r="J22" s="217"/>
      <c r="K22" s="2"/>
      <c r="L22" s="310"/>
      <c r="M22" s="310"/>
      <c r="N22" s="311"/>
      <c r="O22" s="312"/>
      <c r="P22" s="312"/>
      <c r="Q22" s="312"/>
      <c r="R22" s="192"/>
      <c r="S22" s="192"/>
      <c r="T22" s="113"/>
      <c r="U22" s="114"/>
      <c r="V22" s="114"/>
      <c r="W22" s="115"/>
      <c r="X22" s="117"/>
      <c r="Y22" s="14"/>
      <c r="Z22" s="216"/>
      <c r="AA22" s="216"/>
      <c r="AB22" s="216"/>
      <c r="AC22" s="216"/>
      <c r="AD22" s="216"/>
      <c r="AE22" s="216"/>
    </row>
    <row r="23" spans="1:31" ht="15.75">
      <c r="A23" s="112"/>
      <c r="B23" s="112"/>
      <c r="C23" s="2"/>
      <c r="D23" s="113"/>
      <c r="E23" s="113"/>
      <c r="F23" s="113"/>
      <c r="G23" s="113"/>
      <c r="H23" s="216"/>
      <c r="I23" s="216"/>
      <c r="J23" s="217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216"/>
      <c r="AA23" s="216"/>
      <c r="AB23" s="216"/>
      <c r="AC23" s="216"/>
      <c r="AD23" s="216"/>
      <c r="AE23" s="216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218"/>
      <c r="I24" s="219"/>
      <c r="J24" s="219"/>
      <c r="K24" s="219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X24" s="219"/>
      <c r="Y24" s="219"/>
      <c r="Z24" s="219"/>
      <c r="AA24" s="219"/>
      <c r="AB24" s="219"/>
      <c r="AC24" s="219"/>
      <c r="AD24" s="219"/>
      <c r="AE24" s="218"/>
      <c r="AF24" s="23"/>
      <c r="AG24" s="23"/>
      <c r="AH24" s="8"/>
    </row>
    <row r="25" spans="1:31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7"/>
      <c r="V25" s="767"/>
      <c r="W25" s="767"/>
      <c r="X25" s="767"/>
      <c r="Y25" s="764" t="s">
        <v>35</v>
      </c>
      <c r="Z25" s="765"/>
      <c r="AA25" s="765"/>
      <c r="AB25" s="765"/>
      <c r="AC25" s="153"/>
      <c r="AD25" s="138"/>
      <c r="AE25" s="754" t="s">
        <v>0</v>
      </c>
    </row>
    <row r="26" spans="1:31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1095</v>
      </c>
      <c r="S26" s="740" t="s">
        <v>91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713</v>
      </c>
      <c r="AB26" s="758" t="s">
        <v>1096</v>
      </c>
      <c r="AC26" s="762" t="s">
        <v>91</v>
      </c>
      <c r="AD26" s="757" t="s">
        <v>55</v>
      </c>
      <c r="AE26" s="755"/>
    </row>
    <row r="27" spans="1:31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104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68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77"/>
      <c r="S27" s="741"/>
      <c r="T27" s="742"/>
      <c r="U27" s="762"/>
      <c r="V27" s="762"/>
      <c r="W27" s="762"/>
      <c r="X27" s="762"/>
      <c r="Y27" s="761"/>
      <c r="Z27" s="759"/>
      <c r="AA27" s="759"/>
      <c r="AB27" s="759"/>
      <c r="AC27" s="763"/>
      <c r="AD27" s="757"/>
      <c r="AE27" s="756"/>
    </row>
    <row r="28" spans="1:31" ht="12.75">
      <c r="A28" s="167"/>
      <c r="B28" s="222"/>
      <c r="C28" s="168"/>
      <c r="D28" s="168"/>
      <c r="E28" s="168"/>
      <c r="F28" s="168"/>
      <c r="G28" s="169"/>
      <c r="H28" s="223"/>
      <c r="I28" s="224"/>
      <c r="J28" s="224"/>
      <c r="K28" s="225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156" t="s">
        <v>1427</v>
      </c>
      <c r="D29" s="689" t="s">
        <v>1215</v>
      </c>
      <c r="E29" s="676" t="s">
        <v>429</v>
      </c>
      <c r="F29" s="680" t="s">
        <v>1471</v>
      </c>
      <c r="G29" s="678" t="s">
        <v>430</v>
      </c>
      <c r="H29" s="690">
        <v>1213</v>
      </c>
      <c r="I29" s="680" t="s">
        <v>1439</v>
      </c>
      <c r="J29" s="681" t="s">
        <v>1437</v>
      </c>
      <c r="K29" s="691"/>
      <c r="L29" s="226" t="s">
        <v>32</v>
      </c>
      <c r="M29" s="162" t="s">
        <v>128</v>
      </c>
      <c r="N29" s="162">
        <v>1</v>
      </c>
      <c r="O29" s="162">
        <v>200</v>
      </c>
      <c r="P29" s="162">
        <v>100</v>
      </c>
      <c r="Q29" s="162">
        <v>160</v>
      </c>
      <c r="R29" s="163">
        <f aca="true" t="shared" si="1" ref="R29:R35">(O29*P29*Q29)/1000000</f>
        <v>3.2</v>
      </c>
      <c r="S29" s="179">
        <f aca="true" t="shared" si="2" ref="S29:S35">IF(T29="O",R29,0)</f>
        <v>0</v>
      </c>
      <c r="T29" s="229" t="s">
        <v>110</v>
      </c>
      <c r="U29" s="227"/>
      <c r="V29" s="227"/>
      <c r="W29" s="230"/>
      <c r="X29" s="230"/>
      <c r="Y29" s="164"/>
      <c r="Z29" s="165"/>
      <c r="AA29" s="227"/>
      <c r="AB29" s="227"/>
      <c r="AC29" s="183">
        <f aca="true" t="shared" si="3" ref="AC29:AC35">IF(AD29="O",AB29,0)</f>
        <v>0</v>
      </c>
      <c r="AD29" s="233"/>
      <c r="AE29" s="166"/>
    </row>
    <row r="30" spans="1:31" s="19" customFormat="1" ht="12.75">
      <c r="A30" s="159" t="s">
        <v>114</v>
      </c>
      <c r="B30" s="160" t="s">
        <v>115</v>
      </c>
      <c r="C30" s="156" t="s">
        <v>1427</v>
      </c>
      <c r="D30" s="160" t="s">
        <v>1215</v>
      </c>
      <c r="E30" s="156" t="s">
        <v>429</v>
      </c>
      <c r="F30" s="459" t="s">
        <v>1438</v>
      </c>
      <c r="G30" s="176" t="s">
        <v>431</v>
      </c>
      <c r="H30" s="226">
        <v>1213</v>
      </c>
      <c r="I30" s="227">
        <v>1</v>
      </c>
      <c r="J30" s="476" t="s">
        <v>1437</v>
      </c>
      <c r="K30" s="228"/>
      <c r="L30" s="226" t="s">
        <v>32</v>
      </c>
      <c r="M30" s="162" t="s">
        <v>128</v>
      </c>
      <c r="N30" s="162">
        <v>1</v>
      </c>
      <c r="O30" s="162">
        <v>150</v>
      </c>
      <c r="P30" s="162">
        <v>75</v>
      </c>
      <c r="Q30" s="162">
        <v>160</v>
      </c>
      <c r="R30" s="163">
        <f t="shared" si="1"/>
        <v>1.8</v>
      </c>
      <c r="S30" s="179">
        <f t="shared" si="2"/>
        <v>0</v>
      </c>
      <c r="T30" s="229" t="s">
        <v>110</v>
      </c>
      <c r="U30" s="227"/>
      <c r="V30" s="227"/>
      <c r="W30" s="230"/>
      <c r="X30" s="230"/>
      <c r="Y30" s="164"/>
      <c r="Z30" s="165"/>
      <c r="AA30" s="227"/>
      <c r="AB30" s="227"/>
      <c r="AC30" s="183">
        <f t="shared" si="3"/>
        <v>0</v>
      </c>
      <c r="AD30" s="233"/>
      <c r="AE30" s="166"/>
    </row>
    <row r="31" spans="1:31" s="19" customFormat="1" ht="12.75">
      <c r="A31" s="159" t="s">
        <v>114</v>
      </c>
      <c r="B31" s="160" t="s">
        <v>115</v>
      </c>
      <c r="C31" s="156" t="s">
        <v>1427</v>
      </c>
      <c r="D31" s="160" t="s">
        <v>1215</v>
      </c>
      <c r="E31" s="156" t="s">
        <v>429</v>
      </c>
      <c r="F31" s="477" t="s">
        <v>1438</v>
      </c>
      <c r="G31" s="176" t="s">
        <v>432</v>
      </c>
      <c r="H31" s="234">
        <v>1213</v>
      </c>
      <c r="I31" s="235">
        <v>1</v>
      </c>
      <c r="J31" s="473" t="s">
        <v>1437</v>
      </c>
      <c r="K31" s="236"/>
      <c r="L31" s="226" t="s">
        <v>32</v>
      </c>
      <c r="M31" s="162" t="s">
        <v>128</v>
      </c>
      <c r="N31" s="162">
        <v>1</v>
      </c>
      <c r="O31" s="49">
        <v>160</v>
      </c>
      <c r="P31" s="49">
        <v>80</v>
      </c>
      <c r="Q31" s="49">
        <v>80</v>
      </c>
      <c r="R31" s="163">
        <f t="shared" si="1"/>
        <v>1.024</v>
      </c>
      <c r="S31" s="179">
        <f t="shared" si="2"/>
        <v>0</v>
      </c>
      <c r="T31" s="229" t="s">
        <v>110</v>
      </c>
      <c r="U31" s="235"/>
      <c r="V31" s="235"/>
      <c r="W31" s="237"/>
      <c r="X31" s="237"/>
      <c r="Y31" s="307"/>
      <c r="Z31" s="50"/>
      <c r="AA31" s="235"/>
      <c r="AB31" s="313"/>
      <c r="AC31" s="183">
        <f t="shared" si="3"/>
        <v>0</v>
      </c>
      <c r="AD31" s="240"/>
      <c r="AE31" s="51" t="s">
        <v>463</v>
      </c>
    </row>
    <row r="32" spans="1:31" s="19" customFormat="1" ht="12.75">
      <c r="A32" s="159" t="s">
        <v>114</v>
      </c>
      <c r="B32" s="160" t="s">
        <v>115</v>
      </c>
      <c r="C32" s="156" t="s">
        <v>1427</v>
      </c>
      <c r="D32" s="160" t="s">
        <v>1215</v>
      </c>
      <c r="E32" s="156" t="s">
        <v>429</v>
      </c>
      <c r="F32" s="483" t="s">
        <v>1468</v>
      </c>
      <c r="G32" s="176" t="s">
        <v>433</v>
      </c>
      <c r="H32" s="226">
        <v>1222</v>
      </c>
      <c r="I32" s="442" t="s">
        <v>1439</v>
      </c>
      <c r="J32" s="647" t="s">
        <v>1534</v>
      </c>
      <c r="K32" s="228"/>
      <c r="L32" s="226" t="s">
        <v>32</v>
      </c>
      <c r="M32" s="162" t="s">
        <v>106</v>
      </c>
      <c r="N32" s="162">
        <v>1</v>
      </c>
      <c r="O32" s="162">
        <v>120</v>
      </c>
      <c r="P32" s="162">
        <v>80</v>
      </c>
      <c r="Q32" s="162">
        <v>80</v>
      </c>
      <c r="R32" s="163">
        <f t="shared" si="1"/>
        <v>0.768</v>
      </c>
      <c r="S32" s="179">
        <f t="shared" si="2"/>
        <v>0</v>
      </c>
      <c r="T32" s="229" t="s">
        <v>110</v>
      </c>
      <c r="U32" s="227"/>
      <c r="V32" s="227"/>
      <c r="W32" s="230"/>
      <c r="X32" s="230"/>
      <c r="Y32" s="164"/>
      <c r="Z32" s="165"/>
      <c r="AA32" s="227"/>
      <c r="AB32" s="227"/>
      <c r="AC32" s="183">
        <f t="shared" si="3"/>
        <v>0</v>
      </c>
      <c r="AD32" s="233"/>
      <c r="AE32" s="51" t="s">
        <v>463</v>
      </c>
    </row>
    <row r="33" spans="1:31" s="19" customFormat="1" ht="12.75">
      <c r="A33" s="159" t="s">
        <v>114</v>
      </c>
      <c r="B33" s="160" t="s">
        <v>115</v>
      </c>
      <c r="C33" s="156" t="s">
        <v>1427</v>
      </c>
      <c r="D33" s="160" t="s">
        <v>1215</v>
      </c>
      <c r="E33" s="156" t="s">
        <v>429</v>
      </c>
      <c r="F33" s="483" t="s">
        <v>1468</v>
      </c>
      <c r="G33" s="176" t="s">
        <v>435</v>
      </c>
      <c r="H33" s="234">
        <v>1222</v>
      </c>
      <c r="I33" s="436" t="s">
        <v>1439</v>
      </c>
      <c r="J33" s="642" t="s">
        <v>1534</v>
      </c>
      <c r="K33" s="236"/>
      <c r="L33" s="226" t="s">
        <v>32</v>
      </c>
      <c r="M33" s="162" t="s">
        <v>106</v>
      </c>
      <c r="N33" s="162">
        <v>1</v>
      </c>
      <c r="O33" s="49">
        <v>80</v>
      </c>
      <c r="P33" s="49">
        <v>60</v>
      </c>
      <c r="Q33" s="49">
        <v>75</v>
      </c>
      <c r="R33" s="163">
        <f t="shared" si="1"/>
        <v>0.36</v>
      </c>
      <c r="S33" s="179">
        <f t="shared" si="2"/>
        <v>0</v>
      </c>
      <c r="T33" s="229" t="s">
        <v>110</v>
      </c>
      <c r="U33" s="235"/>
      <c r="V33" s="235"/>
      <c r="W33" s="237"/>
      <c r="X33" s="237"/>
      <c r="Y33" s="307"/>
      <c r="Z33" s="50"/>
      <c r="AA33" s="235"/>
      <c r="AB33" s="313"/>
      <c r="AC33" s="183">
        <f t="shared" si="3"/>
        <v>0</v>
      </c>
      <c r="AD33" s="240"/>
      <c r="AE33" s="51" t="s">
        <v>463</v>
      </c>
    </row>
    <row r="34" spans="1:31" s="19" customFormat="1" ht="12.75">
      <c r="A34" s="159" t="s">
        <v>114</v>
      </c>
      <c r="B34" s="160" t="s">
        <v>115</v>
      </c>
      <c r="C34" s="156" t="s">
        <v>1427</v>
      </c>
      <c r="D34" s="160" t="s">
        <v>1215</v>
      </c>
      <c r="E34" s="156" t="s">
        <v>429</v>
      </c>
      <c r="F34" s="475" t="s">
        <v>1438</v>
      </c>
      <c r="G34" s="176" t="s">
        <v>437</v>
      </c>
      <c r="H34" s="241">
        <v>1213</v>
      </c>
      <c r="I34" s="242">
        <v>1</v>
      </c>
      <c r="J34" s="474" t="s">
        <v>1437</v>
      </c>
      <c r="K34" s="243"/>
      <c r="L34" s="226" t="s">
        <v>32</v>
      </c>
      <c r="M34" s="106" t="s">
        <v>139</v>
      </c>
      <c r="N34" s="162">
        <v>1</v>
      </c>
      <c r="O34" s="106">
        <v>60</v>
      </c>
      <c r="P34" s="106">
        <v>35</v>
      </c>
      <c r="Q34" s="106">
        <v>70</v>
      </c>
      <c r="R34" s="163">
        <f t="shared" si="1"/>
        <v>0.147</v>
      </c>
      <c r="S34" s="179">
        <f t="shared" si="2"/>
        <v>0</v>
      </c>
      <c r="T34" s="229" t="s">
        <v>110</v>
      </c>
      <c r="U34" s="242"/>
      <c r="V34" s="242"/>
      <c r="W34" s="244"/>
      <c r="X34" s="244"/>
      <c r="Y34" s="314"/>
      <c r="Z34" s="107"/>
      <c r="AA34" s="242"/>
      <c r="AB34" s="315"/>
      <c r="AC34" s="183">
        <f t="shared" si="3"/>
        <v>0</v>
      </c>
      <c r="AD34" s="246"/>
      <c r="AE34" s="108"/>
    </row>
    <row r="35" spans="1:31" s="19" customFormat="1" ht="12.75">
      <c r="A35" s="159" t="s">
        <v>114</v>
      </c>
      <c r="B35" s="160" t="s">
        <v>115</v>
      </c>
      <c r="C35" s="156" t="s">
        <v>1427</v>
      </c>
      <c r="D35" s="160" t="s">
        <v>1215</v>
      </c>
      <c r="E35" s="156" t="s">
        <v>429</v>
      </c>
      <c r="F35" s="643" t="s">
        <v>1468</v>
      </c>
      <c r="G35" s="176" t="s">
        <v>438</v>
      </c>
      <c r="H35" s="241">
        <v>1222</v>
      </c>
      <c r="I35" s="410" t="s">
        <v>1439</v>
      </c>
      <c r="J35" s="487" t="s">
        <v>1534</v>
      </c>
      <c r="K35" s="243"/>
      <c r="L35" s="226" t="s">
        <v>32</v>
      </c>
      <c r="M35" s="106" t="s">
        <v>113</v>
      </c>
      <c r="N35" s="162">
        <v>1</v>
      </c>
      <c r="O35" s="106">
        <v>120</v>
      </c>
      <c r="P35" s="106">
        <v>45</v>
      </c>
      <c r="Q35" s="106">
        <v>180</v>
      </c>
      <c r="R35" s="163">
        <f t="shared" si="1"/>
        <v>0.972</v>
      </c>
      <c r="S35" s="179">
        <f t="shared" si="2"/>
        <v>0</v>
      </c>
      <c r="T35" s="229" t="s">
        <v>110</v>
      </c>
      <c r="U35" s="242"/>
      <c r="V35" s="242"/>
      <c r="W35" s="244"/>
      <c r="X35" s="244"/>
      <c r="Y35" s="314"/>
      <c r="Z35" s="107"/>
      <c r="AA35" s="242"/>
      <c r="AB35" s="315"/>
      <c r="AC35" s="183">
        <f t="shared" si="3"/>
        <v>0</v>
      </c>
      <c r="AD35" s="246"/>
      <c r="AE35" s="108"/>
    </row>
    <row r="36" spans="1:31" s="19" customFormat="1" ht="12.75">
      <c r="A36" s="159" t="s">
        <v>114</v>
      </c>
      <c r="B36" s="160" t="s">
        <v>115</v>
      </c>
      <c r="C36" s="156" t="s">
        <v>1427</v>
      </c>
      <c r="D36" s="160" t="s">
        <v>1215</v>
      </c>
      <c r="E36" s="156" t="s">
        <v>429</v>
      </c>
      <c r="F36" s="105" t="s">
        <v>1443</v>
      </c>
      <c r="G36" s="176" t="s">
        <v>439</v>
      </c>
      <c r="H36" s="241">
        <v>1222</v>
      </c>
      <c r="I36" s="242">
        <v>1</v>
      </c>
      <c r="J36" s="158" t="s">
        <v>1444</v>
      </c>
      <c r="K36" s="243"/>
      <c r="L36" s="226" t="s">
        <v>33</v>
      </c>
      <c r="M36" s="106" t="s">
        <v>264</v>
      </c>
      <c r="N36" s="162">
        <v>1</v>
      </c>
      <c r="O36" s="106"/>
      <c r="P36" s="106"/>
      <c r="Q36" s="106"/>
      <c r="R36" s="163">
        <v>0.25</v>
      </c>
      <c r="S36" s="179">
        <f aca="true" t="shared" si="4" ref="S36:S65">IF(T36="O",R36,0)</f>
        <v>0</v>
      </c>
      <c r="T36" s="229" t="s">
        <v>110</v>
      </c>
      <c r="U36" s="242"/>
      <c r="V36" s="242"/>
      <c r="W36" s="244"/>
      <c r="X36" s="244"/>
      <c r="Y36" s="314"/>
      <c r="Z36" s="107"/>
      <c r="AA36" s="242"/>
      <c r="AB36" s="315"/>
      <c r="AC36" s="183">
        <f aca="true" t="shared" si="5" ref="AC36:AC65">IF(AD36="O",AB36,0)</f>
        <v>0</v>
      </c>
      <c r="AD36" s="246"/>
      <c r="AE36" s="108"/>
    </row>
    <row r="37" spans="1:31" ht="12.75">
      <c r="A37" s="159" t="s">
        <v>114</v>
      </c>
      <c r="B37" s="160" t="s">
        <v>115</v>
      </c>
      <c r="C37" s="156" t="s">
        <v>1427</v>
      </c>
      <c r="D37" s="160" t="s">
        <v>1215</v>
      </c>
      <c r="E37" s="156" t="s">
        <v>429</v>
      </c>
      <c r="F37" s="105" t="s">
        <v>1443</v>
      </c>
      <c r="G37" s="176" t="s">
        <v>1445</v>
      </c>
      <c r="H37" s="409">
        <v>1222</v>
      </c>
      <c r="I37" s="106" t="s">
        <v>1215</v>
      </c>
      <c r="J37" s="158" t="s">
        <v>1446</v>
      </c>
      <c r="K37" s="411"/>
      <c r="L37" s="412" t="s">
        <v>33</v>
      </c>
      <c r="M37" s="378" t="s">
        <v>1473</v>
      </c>
      <c r="N37" s="162">
        <v>1</v>
      </c>
      <c r="O37" s="106"/>
      <c r="P37" s="106"/>
      <c r="Q37" s="106"/>
      <c r="R37" s="295">
        <v>0.15</v>
      </c>
      <c r="S37" s="179">
        <f t="shared" si="4"/>
        <v>0</v>
      </c>
      <c r="T37" s="413" t="s">
        <v>110</v>
      </c>
      <c r="U37" s="410"/>
      <c r="V37" s="410"/>
      <c r="W37" s="414"/>
      <c r="X37" s="414"/>
      <c r="Y37" s="314"/>
      <c r="Z37" s="107"/>
      <c r="AA37" s="410"/>
      <c r="AB37" s="415"/>
      <c r="AC37" s="183">
        <f t="shared" si="5"/>
        <v>0</v>
      </c>
      <c r="AD37" s="416"/>
      <c r="AE37" s="108"/>
    </row>
    <row r="38" spans="1:31" s="19" customFormat="1" ht="12.75">
      <c r="A38" s="159" t="s">
        <v>114</v>
      </c>
      <c r="B38" s="160" t="s">
        <v>115</v>
      </c>
      <c r="C38" s="156" t="s">
        <v>1427</v>
      </c>
      <c r="D38" s="689" t="s">
        <v>1215</v>
      </c>
      <c r="E38" s="676" t="s">
        <v>429</v>
      </c>
      <c r="F38" s="677" t="s">
        <v>1471</v>
      </c>
      <c r="G38" s="678" t="s">
        <v>440</v>
      </c>
      <c r="H38" s="692">
        <v>1213</v>
      </c>
      <c r="I38" s="677" t="s">
        <v>1439</v>
      </c>
      <c r="J38" s="693" t="s">
        <v>1437</v>
      </c>
      <c r="K38" s="694"/>
      <c r="L38" s="226" t="s">
        <v>32</v>
      </c>
      <c r="M38" s="106" t="s">
        <v>139</v>
      </c>
      <c r="N38" s="162">
        <v>1</v>
      </c>
      <c r="O38" s="106">
        <v>90</v>
      </c>
      <c r="P38" s="106">
        <v>80</v>
      </c>
      <c r="Q38" s="106">
        <v>40</v>
      </c>
      <c r="R38" s="163">
        <f aca="true" t="shared" si="6" ref="R38:R45">(O38*P38*Q38)/1000000</f>
        <v>0.288</v>
      </c>
      <c r="S38" s="179">
        <f t="shared" si="4"/>
        <v>0</v>
      </c>
      <c r="T38" s="229" t="s">
        <v>110</v>
      </c>
      <c r="U38" s="242"/>
      <c r="V38" s="242"/>
      <c r="W38" s="244"/>
      <c r="X38" s="244"/>
      <c r="Y38" s="314"/>
      <c r="Z38" s="107"/>
      <c r="AA38" s="242"/>
      <c r="AB38" s="315"/>
      <c r="AC38" s="183">
        <f t="shared" si="5"/>
        <v>0</v>
      </c>
      <c r="AD38" s="246"/>
      <c r="AE38" s="108"/>
    </row>
    <row r="39" spans="1:31" s="19" customFormat="1" ht="12.75">
      <c r="A39" s="159" t="s">
        <v>114</v>
      </c>
      <c r="B39" s="160" t="s">
        <v>115</v>
      </c>
      <c r="C39" s="156" t="s">
        <v>1427</v>
      </c>
      <c r="D39" s="689" t="s">
        <v>1215</v>
      </c>
      <c r="E39" s="676" t="s">
        <v>429</v>
      </c>
      <c r="F39" s="677" t="s">
        <v>1471</v>
      </c>
      <c r="G39" s="678" t="s">
        <v>441</v>
      </c>
      <c r="H39" s="692">
        <v>1213</v>
      </c>
      <c r="I39" s="677" t="s">
        <v>1439</v>
      </c>
      <c r="J39" s="693" t="s">
        <v>1437</v>
      </c>
      <c r="K39" s="694"/>
      <c r="L39" s="226" t="s">
        <v>32</v>
      </c>
      <c r="M39" s="106" t="s">
        <v>139</v>
      </c>
      <c r="N39" s="162">
        <v>1</v>
      </c>
      <c r="O39" s="106">
        <v>90</v>
      </c>
      <c r="P39" s="106">
        <v>80</v>
      </c>
      <c r="Q39" s="106">
        <v>50</v>
      </c>
      <c r="R39" s="163">
        <f t="shared" si="6"/>
        <v>0.36</v>
      </c>
      <c r="S39" s="179">
        <f t="shared" si="4"/>
        <v>0</v>
      </c>
      <c r="T39" s="229" t="s">
        <v>110</v>
      </c>
      <c r="U39" s="242"/>
      <c r="V39" s="242"/>
      <c r="W39" s="244"/>
      <c r="X39" s="244"/>
      <c r="Y39" s="314"/>
      <c r="Z39" s="107"/>
      <c r="AA39" s="242"/>
      <c r="AB39" s="315"/>
      <c r="AC39" s="183">
        <f t="shared" si="5"/>
        <v>0</v>
      </c>
      <c r="AD39" s="246"/>
      <c r="AE39" s="108"/>
    </row>
    <row r="40" spans="1:31" s="19" customFormat="1" ht="12.75">
      <c r="A40" s="159" t="s">
        <v>114</v>
      </c>
      <c r="B40" s="160" t="s">
        <v>115</v>
      </c>
      <c r="C40" s="156" t="s">
        <v>1427</v>
      </c>
      <c r="D40" s="689" t="s">
        <v>1215</v>
      </c>
      <c r="E40" s="676" t="s">
        <v>429</v>
      </c>
      <c r="F40" s="677" t="s">
        <v>1471</v>
      </c>
      <c r="G40" s="678" t="s">
        <v>442</v>
      </c>
      <c r="H40" s="692">
        <v>1213</v>
      </c>
      <c r="I40" s="677" t="s">
        <v>1439</v>
      </c>
      <c r="J40" s="693" t="s">
        <v>1437</v>
      </c>
      <c r="K40" s="694"/>
      <c r="L40" s="226" t="s">
        <v>32</v>
      </c>
      <c r="M40" s="106" t="s">
        <v>139</v>
      </c>
      <c r="N40" s="162">
        <v>1</v>
      </c>
      <c r="O40" s="106">
        <v>90</v>
      </c>
      <c r="P40" s="106">
        <v>80</v>
      </c>
      <c r="Q40" s="106">
        <v>105</v>
      </c>
      <c r="R40" s="163">
        <f t="shared" si="6"/>
        <v>0.756</v>
      </c>
      <c r="S40" s="179">
        <f t="shared" si="4"/>
        <v>0</v>
      </c>
      <c r="T40" s="229" t="s">
        <v>110</v>
      </c>
      <c r="U40" s="242"/>
      <c r="V40" s="242"/>
      <c r="W40" s="244"/>
      <c r="X40" s="244"/>
      <c r="Y40" s="314"/>
      <c r="Z40" s="107"/>
      <c r="AA40" s="242"/>
      <c r="AB40" s="315"/>
      <c r="AC40" s="183">
        <f t="shared" si="5"/>
        <v>0</v>
      </c>
      <c r="AD40" s="246"/>
      <c r="AE40" s="108"/>
    </row>
    <row r="41" spans="1:31" s="19" customFormat="1" ht="12.75">
      <c r="A41" s="159" t="s">
        <v>114</v>
      </c>
      <c r="B41" s="160" t="s">
        <v>115</v>
      </c>
      <c r="C41" s="156" t="s">
        <v>1427</v>
      </c>
      <c r="D41" s="689" t="s">
        <v>1215</v>
      </c>
      <c r="E41" s="676" t="s">
        <v>429</v>
      </c>
      <c r="F41" s="677" t="s">
        <v>1471</v>
      </c>
      <c r="G41" s="678" t="s">
        <v>443</v>
      </c>
      <c r="H41" s="692">
        <v>1213</v>
      </c>
      <c r="I41" s="677" t="s">
        <v>1439</v>
      </c>
      <c r="J41" s="693" t="s">
        <v>1437</v>
      </c>
      <c r="K41" s="694"/>
      <c r="L41" s="226" t="s">
        <v>32</v>
      </c>
      <c r="M41" s="106" t="s">
        <v>139</v>
      </c>
      <c r="N41" s="162">
        <v>1</v>
      </c>
      <c r="O41" s="106">
        <v>90</v>
      </c>
      <c r="P41" s="106">
        <v>80</v>
      </c>
      <c r="Q41" s="106">
        <v>40</v>
      </c>
      <c r="R41" s="163">
        <f t="shared" si="6"/>
        <v>0.288</v>
      </c>
      <c r="S41" s="179">
        <f t="shared" si="4"/>
        <v>0</v>
      </c>
      <c r="T41" s="229" t="s">
        <v>110</v>
      </c>
      <c r="U41" s="242"/>
      <c r="V41" s="242"/>
      <c r="W41" s="244"/>
      <c r="X41" s="244"/>
      <c r="Y41" s="314"/>
      <c r="Z41" s="107"/>
      <c r="AA41" s="242"/>
      <c r="AB41" s="315"/>
      <c r="AC41" s="183">
        <f t="shared" si="5"/>
        <v>0</v>
      </c>
      <c r="AD41" s="246"/>
      <c r="AE41" s="108"/>
    </row>
    <row r="42" spans="1:31" s="19" customFormat="1" ht="12.75">
      <c r="A42" s="159" t="s">
        <v>114</v>
      </c>
      <c r="B42" s="160" t="s">
        <v>115</v>
      </c>
      <c r="C42" s="156" t="s">
        <v>1427</v>
      </c>
      <c r="D42" s="689" t="s">
        <v>1215</v>
      </c>
      <c r="E42" s="676" t="s">
        <v>429</v>
      </c>
      <c r="F42" s="677" t="s">
        <v>1471</v>
      </c>
      <c r="G42" s="678" t="s">
        <v>444</v>
      </c>
      <c r="H42" s="692">
        <v>1213</v>
      </c>
      <c r="I42" s="677" t="s">
        <v>1439</v>
      </c>
      <c r="J42" s="693" t="s">
        <v>1437</v>
      </c>
      <c r="K42" s="694"/>
      <c r="L42" s="226" t="s">
        <v>32</v>
      </c>
      <c r="M42" s="106" t="s">
        <v>139</v>
      </c>
      <c r="N42" s="162">
        <v>1</v>
      </c>
      <c r="O42" s="106">
        <v>90</v>
      </c>
      <c r="P42" s="106">
        <v>80</v>
      </c>
      <c r="Q42" s="106">
        <v>40</v>
      </c>
      <c r="R42" s="163">
        <f t="shared" si="6"/>
        <v>0.288</v>
      </c>
      <c r="S42" s="179">
        <f t="shared" si="4"/>
        <v>0</v>
      </c>
      <c r="T42" s="229" t="s">
        <v>110</v>
      </c>
      <c r="U42" s="242"/>
      <c r="V42" s="242"/>
      <c r="W42" s="244"/>
      <c r="X42" s="244"/>
      <c r="Y42" s="314"/>
      <c r="Z42" s="107"/>
      <c r="AA42" s="242"/>
      <c r="AB42" s="315"/>
      <c r="AC42" s="183">
        <f t="shared" si="5"/>
        <v>0</v>
      </c>
      <c r="AD42" s="246"/>
      <c r="AE42" s="108"/>
    </row>
    <row r="43" spans="1:31" s="19" customFormat="1" ht="12.75">
      <c r="A43" s="159" t="s">
        <v>114</v>
      </c>
      <c r="B43" s="160" t="s">
        <v>115</v>
      </c>
      <c r="C43" s="156" t="s">
        <v>1427</v>
      </c>
      <c r="D43" s="160" t="s">
        <v>1215</v>
      </c>
      <c r="E43" s="156" t="s">
        <v>429</v>
      </c>
      <c r="F43" s="475" t="s">
        <v>1438</v>
      </c>
      <c r="G43" s="176" t="s">
        <v>445</v>
      </c>
      <c r="H43" s="241">
        <v>1213</v>
      </c>
      <c r="I43" s="242">
        <v>1</v>
      </c>
      <c r="J43" s="474" t="s">
        <v>1437</v>
      </c>
      <c r="K43" s="243"/>
      <c r="L43" s="226" t="s">
        <v>32</v>
      </c>
      <c r="M43" s="106" t="s">
        <v>450</v>
      </c>
      <c r="N43" s="162">
        <v>1</v>
      </c>
      <c r="O43" s="106">
        <v>45</v>
      </c>
      <c r="P43" s="106">
        <v>55</v>
      </c>
      <c r="Q43" s="106">
        <v>70</v>
      </c>
      <c r="R43" s="163">
        <f t="shared" si="6"/>
        <v>0.17325</v>
      </c>
      <c r="S43" s="179">
        <f t="shared" si="4"/>
        <v>0</v>
      </c>
      <c r="T43" s="229" t="s">
        <v>110</v>
      </c>
      <c r="U43" s="242"/>
      <c r="V43" s="242"/>
      <c r="W43" s="244"/>
      <c r="X43" s="244"/>
      <c r="Y43" s="314"/>
      <c r="Z43" s="107"/>
      <c r="AA43" s="242"/>
      <c r="AB43" s="315"/>
      <c r="AC43" s="183">
        <f t="shared" si="5"/>
        <v>0</v>
      </c>
      <c r="AD43" s="246"/>
      <c r="AE43" s="108"/>
    </row>
    <row r="44" spans="1:31" s="19" customFormat="1" ht="12.75">
      <c r="A44" s="159" t="s">
        <v>114</v>
      </c>
      <c r="B44" s="160" t="s">
        <v>115</v>
      </c>
      <c r="C44" s="156" t="s">
        <v>1427</v>
      </c>
      <c r="D44" s="160" t="s">
        <v>1215</v>
      </c>
      <c r="E44" s="156" t="s">
        <v>429</v>
      </c>
      <c r="F44" s="643" t="s">
        <v>1468</v>
      </c>
      <c r="G44" s="176" t="s">
        <v>446</v>
      </c>
      <c r="H44" s="241">
        <v>1222</v>
      </c>
      <c r="I44" s="410" t="s">
        <v>1439</v>
      </c>
      <c r="J44" s="487" t="s">
        <v>1534</v>
      </c>
      <c r="K44" s="243"/>
      <c r="L44" s="226" t="s">
        <v>32</v>
      </c>
      <c r="M44" s="106" t="s">
        <v>290</v>
      </c>
      <c r="N44" s="162">
        <v>1</v>
      </c>
      <c r="O44" s="106">
        <v>85</v>
      </c>
      <c r="P44" s="106">
        <v>40</v>
      </c>
      <c r="Q44" s="106">
        <v>155</v>
      </c>
      <c r="R44" s="163">
        <f t="shared" si="6"/>
        <v>0.527</v>
      </c>
      <c r="S44" s="179">
        <f t="shared" si="4"/>
        <v>0</v>
      </c>
      <c r="T44" s="229" t="s">
        <v>110</v>
      </c>
      <c r="U44" s="242"/>
      <c r="V44" s="242"/>
      <c r="W44" s="244"/>
      <c r="X44" s="244"/>
      <c r="Y44" s="314"/>
      <c r="Z44" s="107"/>
      <c r="AA44" s="242"/>
      <c r="AB44" s="315"/>
      <c r="AC44" s="183">
        <f t="shared" si="5"/>
        <v>0</v>
      </c>
      <c r="AD44" s="246"/>
      <c r="AE44" s="108"/>
    </row>
    <row r="45" spans="1:31" s="19" customFormat="1" ht="12.75">
      <c r="A45" s="159" t="s">
        <v>114</v>
      </c>
      <c r="B45" s="160" t="s">
        <v>115</v>
      </c>
      <c r="C45" s="156" t="s">
        <v>1427</v>
      </c>
      <c r="D45" s="160" t="s">
        <v>1215</v>
      </c>
      <c r="E45" s="156" t="s">
        <v>429</v>
      </c>
      <c r="F45" s="643" t="s">
        <v>1468</v>
      </c>
      <c r="G45" s="176" t="s">
        <v>447</v>
      </c>
      <c r="H45" s="241">
        <v>1222</v>
      </c>
      <c r="I45" s="410" t="s">
        <v>1439</v>
      </c>
      <c r="J45" s="487" t="s">
        <v>1534</v>
      </c>
      <c r="K45" s="243"/>
      <c r="L45" s="226" t="s">
        <v>32</v>
      </c>
      <c r="M45" s="106" t="s">
        <v>113</v>
      </c>
      <c r="N45" s="162">
        <v>1</v>
      </c>
      <c r="O45" s="106">
        <v>120</v>
      </c>
      <c r="P45" s="106">
        <v>42</v>
      </c>
      <c r="Q45" s="106">
        <v>100</v>
      </c>
      <c r="R45" s="163">
        <f t="shared" si="6"/>
        <v>0.504</v>
      </c>
      <c r="S45" s="179">
        <f t="shared" si="4"/>
        <v>0</v>
      </c>
      <c r="T45" s="229" t="s">
        <v>110</v>
      </c>
      <c r="U45" s="242"/>
      <c r="V45" s="242"/>
      <c r="W45" s="244"/>
      <c r="X45" s="244"/>
      <c r="Y45" s="314"/>
      <c r="Z45" s="107"/>
      <c r="AA45" s="242"/>
      <c r="AB45" s="315"/>
      <c r="AC45" s="183">
        <f t="shared" si="5"/>
        <v>0</v>
      </c>
      <c r="AD45" s="246"/>
      <c r="AE45" s="108"/>
    </row>
    <row r="46" spans="1:31" s="19" customFormat="1" ht="12.75">
      <c r="A46" s="159" t="s">
        <v>114</v>
      </c>
      <c r="B46" s="160" t="s">
        <v>115</v>
      </c>
      <c r="C46" s="156" t="s">
        <v>1427</v>
      </c>
      <c r="D46" s="160" t="s">
        <v>1215</v>
      </c>
      <c r="E46" s="156" t="s">
        <v>429</v>
      </c>
      <c r="F46" s="475" t="s">
        <v>1438</v>
      </c>
      <c r="G46" s="176" t="s">
        <v>448</v>
      </c>
      <c r="H46" s="241">
        <v>1213</v>
      </c>
      <c r="I46" s="242">
        <v>1</v>
      </c>
      <c r="J46" s="474" t="s">
        <v>1437</v>
      </c>
      <c r="K46" s="243"/>
      <c r="L46" s="226" t="s">
        <v>33</v>
      </c>
      <c r="M46" s="106" t="s">
        <v>109</v>
      </c>
      <c r="N46" s="162">
        <v>1</v>
      </c>
      <c r="O46" s="106"/>
      <c r="P46" s="106"/>
      <c r="Q46" s="106"/>
      <c r="R46" s="163">
        <v>0.15</v>
      </c>
      <c r="S46" s="179">
        <f t="shared" si="4"/>
        <v>0</v>
      </c>
      <c r="T46" s="229" t="s">
        <v>110</v>
      </c>
      <c r="U46" s="242"/>
      <c r="V46" s="242"/>
      <c r="W46" s="244"/>
      <c r="X46" s="244"/>
      <c r="Y46" s="314"/>
      <c r="Z46" s="107"/>
      <c r="AA46" s="242"/>
      <c r="AB46" s="315"/>
      <c r="AC46" s="183">
        <f t="shared" si="5"/>
        <v>0</v>
      </c>
      <c r="AD46" s="246"/>
      <c r="AE46" s="108"/>
    </row>
    <row r="47" spans="1:31" s="19" customFormat="1" ht="12.75">
      <c r="A47" s="159" t="s">
        <v>114</v>
      </c>
      <c r="B47" s="160" t="s">
        <v>115</v>
      </c>
      <c r="C47" s="156" t="s">
        <v>1427</v>
      </c>
      <c r="D47" s="160" t="s">
        <v>1215</v>
      </c>
      <c r="E47" s="156" t="s">
        <v>429</v>
      </c>
      <c r="F47" s="475" t="s">
        <v>1438</v>
      </c>
      <c r="G47" s="176" t="s">
        <v>449</v>
      </c>
      <c r="H47" s="241">
        <v>1213</v>
      </c>
      <c r="I47" s="242">
        <v>1</v>
      </c>
      <c r="J47" s="474" t="s">
        <v>1437</v>
      </c>
      <c r="K47" s="243"/>
      <c r="L47" s="226" t="s">
        <v>33</v>
      </c>
      <c r="M47" s="106" t="s">
        <v>166</v>
      </c>
      <c r="N47" s="162">
        <v>1</v>
      </c>
      <c r="O47" s="106"/>
      <c r="P47" s="106"/>
      <c r="Q47" s="106"/>
      <c r="R47" s="163">
        <v>0.15</v>
      </c>
      <c r="S47" s="179">
        <f t="shared" si="4"/>
        <v>0</v>
      </c>
      <c r="T47" s="229" t="s">
        <v>110</v>
      </c>
      <c r="U47" s="242"/>
      <c r="V47" s="242"/>
      <c r="W47" s="244"/>
      <c r="X47" s="244"/>
      <c r="Y47" s="314"/>
      <c r="Z47" s="107"/>
      <c r="AA47" s="242"/>
      <c r="AB47" s="315"/>
      <c r="AC47" s="183">
        <f t="shared" si="5"/>
        <v>0</v>
      </c>
      <c r="AD47" s="246"/>
      <c r="AE47" s="108"/>
    </row>
    <row r="48" spans="1:31" s="19" customFormat="1" ht="12.75">
      <c r="A48" s="159" t="s">
        <v>114</v>
      </c>
      <c r="B48" s="160" t="s">
        <v>115</v>
      </c>
      <c r="C48" s="156" t="s">
        <v>1427</v>
      </c>
      <c r="D48" s="160" t="s">
        <v>1215</v>
      </c>
      <c r="E48" s="156" t="s">
        <v>429</v>
      </c>
      <c r="F48" s="475" t="s">
        <v>1438</v>
      </c>
      <c r="G48" s="176" t="s">
        <v>451</v>
      </c>
      <c r="H48" s="241">
        <v>1213</v>
      </c>
      <c r="I48" s="242">
        <v>1</v>
      </c>
      <c r="J48" s="474" t="s">
        <v>1437</v>
      </c>
      <c r="K48" s="243"/>
      <c r="L48" s="226" t="s">
        <v>33</v>
      </c>
      <c r="M48" s="106" t="s">
        <v>109</v>
      </c>
      <c r="N48" s="162">
        <v>1</v>
      </c>
      <c r="O48" s="106"/>
      <c r="P48" s="106"/>
      <c r="Q48" s="106"/>
      <c r="R48" s="163">
        <v>0.15</v>
      </c>
      <c r="S48" s="179">
        <f t="shared" si="4"/>
        <v>0</v>
      </c>
      <c r="T48" s="229" t="s">
        <v>110</v>
      </c>
      <c r="U48" s="242"/>
      <c r="V48" s="242"/>
      <c r="W48" s="244"/>
      <c r="X48" s="244"/>
      <c r="Y48" s="314"/>
      <c r="Z48" s="107"/>
      <c r="AA48" s="242"/>
      <c r="AB48" s="315"/>
      <c r="AC48" s="183">
        <f t="shared" si="5"/>
        <v>0</v>
      </c>
      <c r="AD48" s="246"/>
      <c r="AE48" s="108"/>
    </row>
    <row r="49" spans="1:31" s="19" customFormat="1" ht="12.75">
      <c r="A49" s="159" t="s">
        <v>114</v>
      </c>
      <c r="B49" s="160" t="s">
        <v>115</v>
      </c>
      <c r="C49" s="156" t="s">
        <v>1427</v>
      </c>
      <c r="D49" s="160" t="s">
        <v>1215</v>
      </c>
      <c r="E49" s="156" t="s">
        <v>429</v>
      </c>
      <c r="F49" s="475" t="s">
        <v>1438</v>
      </c>
      <c r="G49" s="176" t="s">
        <v>452</v>
      </c>
      <c r="H49" s="241">
        <v>1213</v>
      </c>
      <c r="I49" s="242">
        <v>1</v>
      </c>
      <c r="J49" s="474" t="s">
        <v>1437</v>
      </c>
      <c r="K49" s="243"/>
      <c r="L49" s="226" t="s">
        <v>33</v>
      </c>
      <c r="M49" s="106" t="s">
        <v>166</v>
      </c>
      <c r="N49" s="162">
        <v>1</v>
      </c>
      <c r="O49" s="106"/>
      <c r="P49" s="106"/>
      <c r="Q49" s="106"/>
      <c r="R49" s="163">
        <v>0.15</v>
      </c>
      <c r="S49" s="179">
        <f t="shared" si="4"/>
        <v>0</v>
      </c>
      <c r="T49" s="229" t="s">
        <v>110</v>
      </c>
      <c r="U49" s="242"/>
      <c r="V49" s="242"/>
      <c r="W49" s="244"/>
      <c r="X49" s="244"/>
      <c r="Y49" s="314"/>
      <c r="Z49" s="107"/>
      <c r="AA49" s="242"/>
      <c r="AB49" s="315"/>
      <c r="AC49" s="183">
        <f t="shared" si="5"/>
        <v>0</v>
      </c>
      <c r="AD49" s="246"/>
      <c r="AE49" s="108"/>
    </row>
    <row r="50" spans="1:31" s="19" customFormat="1" ht="12.75">
      <c r="A50" s="159" t="s">
        <v>114</v>
      </c>
      <c r="B50" s="160" t="s">
        <v>115</v>
      </c>
      <c r="C50" s="156" t="s">
        <v>1427</v>
      </c>
      <c r="D50" s="160" t="s">
        <v>1215</v>
      </c>
      <c r="E50" s="156" t="s">
        <v>429</v>
      </c>
      <c r="F50" s="475" t="s">
        <v>1438</v>
      </c>
      <c r="G50" s="176" t="s">
        <v>453</v>
      </c>
      <c r="H50" s="241">
        <v>1213</v>
      </c>
      <c r="I50" s="242">
        <v>1</v>
      </c>
      <c r="J50" s="474" t="s">
        <v>1437</v>
      </c>
      <c r="K50" s="243"/>
      <c r="L50" s="226" t="s">
        <v>49</v>
      </c>
      <c r="M50" s="106" t="s">
        <v>1093</v>
      </c>
      <c r="N50" s="162">
        <v>1</v>
      </c>
      <c r="O50" s="106"/>
      <c r="P50" s="106"/>
      <c r="Q50" s="106"/>
      <c r="R50" s="163">
        <v>0.5</v>
      </c>
      <c r="S50" s="179">
        <f t="shared" si="4"/>
        <v>0</v>
      </c>
      <c r="T50" s="229" t="s">
        <v>110</v>
      </c>
      <c r="U50" s="242"/>
      <c r="V50" s="106" t="s">
        <v>99</v>
      </c>
      <c r="W50" s="244"/>
      <c r="X50" s="244"/>
      <c r="Y50" s="314"/>
      <c r="Z50" s="107"/>
      <c r="AA50" s="242"/>
      <c r="AB50" s="315"/>
      <c r="AC50" s="183">
        <f t="shared" si="5"/>
        <v>0</v>
      </c>
      <c r="AD50" s="246"/>
      <c r="AE50" s="108"/>
    </row>
    <row r="51" spans="1:31" s="19" customFormat="1" ht="12.75">
      <c r="A51" s="159" t="s">
        <v>114</v>
      </c>
      <c r="B51" s="160" t="s">
        <v>115</v>
      </c>
      <c r="C51" s="156" t="s">
        <v>1427</v>
      </c>
      <c r="D51" s="160" t="s">
        <v>1215</v>
      </c>
      <c r="E51" s="156" t="s">
        <v>429</v>
      </c>
      <c r="F51" s="475" t="s">
        <v>1438</v>
      </c>
      <c r="G51" s="176" t="s">
        <v>455</v>
      </c>
      <c r="H51" s="241">
        <v>1213</v>
      </c>
      <c r="I51" s="242">
        <v>1</v>
      </c>
      <c r="J51" s="474" t="s">
        <v>1437</v>
      </c>
      <c r="K51" s="243"/>
      <c r="L51" s="226" t="s">
        <v>48</v>
      </c>
      <c r="M51" s="106" t="s">
        <v>1094</v>
      </c>
      <c r="N51" s="162">
        <v>1</v>
      </c>
      <c r="O51" s="106"/>
      <c r="P51" s="106"/>
      <c r="Q51" s="106"/>
      <c r="R51" s="163">
        <v>0.2</v>
      </c>
      <c r="S51" s="179">
        <f t="shared" si="4"/>
        <v>0</v>
      </c>
      <c r="T51" s="229" t="s">
        <v>110</v>
      </c>
      <c r="U51" s="242"/>
      <c r="V51" s="242" t="s">
        <v>689</v>
      </c>
      <c r="W51" s="244"/>
      <c r="X51" s="244"/>
      <c r="Y51" s="314"/>
      <c r="Z51" s="107"/>
      <c r="AA51" s="242"/>
      <c r="AB51" s="315"/>
      <c r="AC51" s="183">
        <f t="shared" si="5"/>
        <v>0</v>
      </c>
      <c r="AD51" s="246"/>
      <c r="AE51" s="108"/>
    </row>
    <row r="52" spans="1:31" s="19" customFormat="1" ht="12.75">
      <c r="A52" s="159" t="s">
        <v>114</v>
      </c>
      <c r="B52" s="160" t="s">
        <v>115</v>
      </c>
      <c r="C52" s="156" t="s">
        <v>1427</v>
      </c>
      <c r="D52" s="160" t="s">
        <v>1215</v>
      </c>
      <c r="E52" s="156" t="s">
        <v>429</v>
      </c>
      <c r="F52" s="643" t="s">
        <v>1438</v>
      </c>
      <c r="G52" s="176" t="s">
        <v>456</v>
      </c>
      <c r="H52" s="241">
        <v>1213</v>
      </c>
      <c r="I52" s="242">
        <v>1</v>
      </c>
      <c r="J52" s="487" t="s">
        <v>1437</v>
      </c>
      <c r="K52" s="243"/>
      <c r="L52" s="226" t="s">
        <v>49</v>
      </c>
      <c r="M52" s="106" t="s">
        <v>180</v>
      </c>
      <c r="N52" s="162">
        <v>1</v>
      </c>
      <c r="O52" s="106"/>
      <c r="P52" s="106"/>
      <c r="Q52" s="106"/>
      <c r="R52" s="163">
        <v>0.05</v>
      </c>
      <c r="S52" s="179">
        <f t="shared" si="4"/>
        <v>0</v>
      </c>
      <c r="T52" s="229" t="s">
        <v>110</v>
      </c>
      <c r="U52" s="242"/>
      <c r="V52" s="242"/>
      <c r="W52" s="244"/>
      <c r="X52" s="244"/>
      <c r="Y52" s="314"/>
      <c r="Z52" s="107"/>
      <c r="AA52" s="242"/>
      <c r="AB52" s="315"/>
      <c r="AC52" s="183">
        <f t="shared" si="5"/>
        <v>0</v>
      </c>
      <c r="AD52" s="246"/>
      <c r="AE52" s="108"/>
    </row>
    <row r="53" spans="1:31" s="19" customFormat="1" ht="12.75">
      <c r="A53" s="159" t="s">
        <v>114</v>
      </c>
      <c r="B53" s="160" t="s">
        <v>115</v>
      </c>
      <c r="C53" s="156" t="s">
        <v>1427</v>
      </c>
      <c r="D53" s="160" t="s">
        <v>1215</v>
      </c>
      <c r="E53" s="156" t="s">
        <v>429</v>
      </c>
      <c r="F53" s="475" t="s">
        <v>1438</v>
      </c>
      <c r="G53" s="176" t="s">
        <v>457</v>
      </c>
      <c r="H53" s="241">
        <v>1213</v>
      </c>
      <c r="I53" s="242">
        <v>1</v>
      </c>
      <c r="J53" s="474" t="s">
        <v>1437</v>
      </c>
      <c r="K53" s="243"/>
      <c r="L53" s="226" t="s">
        <v>32</v>
      </c>
      <c r="M53" s="106" t="s">
        <v>107</v>
      </c>
      <c r="N53" s="162">
        <v>1</v>
      </c>
      <c r="O53" s="106"/>
      <c r="P53" s="106"/>
      <c r="Q53" s="106"/>
      <c r="R53" s="163">
        <v>0</v>
      </c>
      <c r="S53" s="179">
        <f t="shared" si="4"/>
        <v>0</v>
      </c>
      <c r="T53" s="229" t="s">
        <v>110</v>
      </c>
      <c r="U53" s="242"/>
      <c r="V53" s="242"/>
      <c r="W53" s="244"/>
      <c r="X53" s="244"/>
      <c r="Y53" s="314"/>
      <c r="Z53" s="107"/>
      <c r="AA53" s="242"/>
      <c r="AB53" s="315"/>
      <c r="AC53" s="183">
        <f t="shared" si="5"/>
        <v>0</v>
      </c>
      <c r="AD53" s="246"/>
      <c r="AE53" s="108"/>
    </row>
    <row r="54" spans="1:31" s="19" customFormat="1" ht="12.75">
      <c r="A54" s="159" t="s">
        <v>114</v>
      </c>
      <c r="B54" s="160" t="s">
        <v>115</v>
      </c>
      <c r="C54" s="156" t="s">
        <v>1427</v>
      </c>
      <c r="D54" s="160" t="s">
        <v>1215</v>
      </c>
      <c r="E54" s="156" t="s">
        <v>429</v>
      </c>
      <c r="F54" s="475" t="s">
        <v>1438</v>
      </c>
      <c r="G54" s="176" t="s">
        <v>458</v>
      </c>
      <c r="H54" s="241">
        <v>1213</v>
      </c>
      <c r="I54" s="242">
        <v>1</v>
      </c>
      <c r="J54" s="474" t="s">
        <v>1437</v>
      </c>
      <c r="K54" s="243"/>
      <c r="L54" s="226" t="s">
        <v>32</v>
      </c>
      <c r="M54" s="49" t="s">
        <v>345</v>
      </c>
      <c r="N54" s="162">
        <v>1</v>
      </c>
      <c r="O54" s="106"/>
      <c r="P54" s="106"/>
      <c r="Q54" s="106"/>
      <c r="R54" s="163">
        <v>0.5</v>
      </c>
      <c r="S54" s="179">
        <f t="shared" si="4"/>
        <v>0</v>
      </c>
      <c r="T54" s="229" t="s">
        <v>110</v>
      </c>
      <c r="U54" s="242"/>
      <c r="V54" s="242"/>
      <c r="W54" s="244"/>
      <c r="X54" s="244"/>
      <c r="Y54" s="314"/>
      <c r="Z54" s="107"/>
      <c r="AA54" s="242"/>
      <c r="AB54" s="315"/>
      <c r="AC54" s="183">
        <f t="shared" si="5"/>
        <v>0</v>
      </c>
      <c r="AD54" s="246"/>
      <c r="AE54" s="108"/>
    </row>
    <row r="55" spans="1:31" s="19" customFormat="1" ht="12.75">
      <c r="A55" s="159" t="s">
        <v>114</v>
      </c>
      <c r="B55" s="160" t="s">
        <v>115</v>
      </c>
      <c r="C55" s="156" t="s">
        <v>1427</v>
      </c>
      <c r="D55" s="459" t="s">
        <v>1215</v>
      </c>
      <c r="E55" s="460" t="s">
        <v>429</v>
      </c>
      <c r="F55" s="643" t="s">
        <v>1471</v>
      </c>
      <c r="G55" s="176" t="s">
        <v>1051</v>
      </c>
      <c r="H55" s="241">
        <v>1222</v>
      </c>
      <c r="I55" s="410" t="s">
        <v>1439</v>
      </c>
      <c r="J55" s="487" t="s">
        <v>1432</v>
      </c>
      <c r="K55" s="243"/>
      <c r="L55" s="226" t="s">
        <v>32</v>
      </c>
      <c r="M55" s="49" t="s">
        <v>107</v>
      </c>
      <c r="N55" s="162">
        <v>1</v>
      </c>
      <c r="O55" s="49"/>
      <c r="P55" s="49"/>
      <c r="Q55" s="49"/>
      <c r="R55" s="163">
        <f aca="true" t="shared" si="7" ref="R55:R60">(O55*P55*Q55)/1000000</f>
        <v>0</v>
      </c>
      <c r="S55" s="179">
        <f>IF(T55="O",R55,0)</f>
        <v>0</v>
      </c>
      <c r="T55" s="229" t="s">
        <v>110</v>
      </c>
      <c r="U55" s="227"/>
      <c r="V55" s="227"/>
      <c r="W55" s="230"/>
      <c r="X55" s="230"/>
      <c r="Y55" s="164"/>
      <c r="Z55" s="165"/>
      <c r="AA55" s="227"/>
      <c r="AB55" s="227"/>
      <c r="AC55" s="183">
        <f>IF(AD55="O",AB55,0)</f>
        <v>0</v>
      </c>
      <c r="AD55" s="233"/>
      <c r="AE55" s="166" t="s">
        <v>140</v>
      </c>
    </row>
    <row r="56" spans="1:31" s="19" customFormat="1" ht="12.75" customHeight="1">
      <c r="A56" s="159" t="s">
        <v>114</v>
      </c>
      <c r="B56" s="160" t="s">
        <v>115</v>
      </c>
      <c r="C56" s="156" t="s">
        <v>1427</v>
      </c>
      <c r="D56" s="695" t="s">
        <v>1215</v>
      </c>
      <c r="E56" s="696" t="s">
        <v>429</v>
      </c>
      <c r="F56" s="677" t="s">
        <v>1471</v>
      </c>
      <c r="G56" s="678" t="s">
        <v>120</v>
      </c>
      <c r="H56" s="692">
        <v>1213</v>
      </c>
      <c r="I56" s="677" t="s">
        <v>1439</v>
      </c>
      <c r="J56" s="693" t="s">
        <v>1437</v>
      </c>
      <c r="K56" s="694"/>
      <c r="L56" s="226" t="s">
        <v>32</v>
      </c>
      <c r="M56" s="162" t="s">
        <v>121</v>
      </c>
      <c r="N56" s="162">
        <v>1</v>
      </c>
      <c r="O56" s="49">
        <v>125</v>
      </c>
      <c r="P56" s="49">
        <v>65</v>
      </c>
      <c r="Q56" s="49">
        <v>225</v>
      </c>
      <c r="R56" s="163">
        <f t="shared" si="7"/>
        <v>1.828125</v>
      </c>
      <c r="S56" s="179"/>
      <c r="T56" s="229" t="s">
        <v>110</v>
      </c>
      <c r="U56" s="227"/>
      <c r="V56" s="227"/>
      <c r="W56" s="230"/>
      <c r="X56" s="230"/>
      <c r="Y56" s="164"/>
      <c r="Z56" s="165"/>
      <c r="AA56" s="231"/>
      <c r="AB56" s="232"/>
      <c r="AC56" s="183"/>
      <c r="AD56" s="233"/>
      <c r="AE56" s="166"/>
    </row>
    <row r="57" spans="1:31" s="19" customFormat="1" ht="12.75">
      <c r="A57" s="159" t="s">
        <v>114</v>
      </c>
      <c r="B57" s="160" t="s">
        <v>115</v>
      </c>
      <c r="C57" s="156" t="s">
        <v>1427</v>
      </c>
      <c r="D57" s="459" t="s">
        <v>1215</v>
      </c>
      <c r="E57" s="460" t="s">
        <v>429</v>
      </c>
      <c r="F57" s="477" t="s">
        <v>1438</v>
      </c>
      <c r="G57" s="176" t="s">
        <v>124</v>
      </c>
      <c r="H57" s="234">
        <v>1213</v>
      </c>
      <c r="I57" s="235">
        <v>1</v>
      </c>
      <c r="J57" s="473" t="s">
        <v>1437</v>
      </c>
      <c r="K57" s="236"/>
      <c r="L57" s="226" t="s">
        <v>49</v>
      </c>
      <c r="M57" s="162" t="s">
        <v>122</v>
      </c>
      <c r="N57" s="162">
        <v>1</v>
      </c>
      <c r="O57" s="162"/>
      <c r="P57" s="162"/>
      <c r="Q57" s="162"/>
      <c r="R57" s="163">
        <f t="shared" si="7"/>
        <v>0</v>
      </c>
      <c r="S57" s="179"/>
      <c r="T57" s="229" t="s">
        <v>110</v>
      </c>
      <c r="U57" s="235"/>
      <c r="V57" s="235" t="s">
        <v>99</v>
      </c>
      <c r="W57" s="237"/>
      <c r="X57" s="237"/>
      <c r="Y57" s="164"/>
      <c r="Z57" s="50"/>
      <c r="AA57" s="238"/>
      <c r="AB57" s="239"/>
      <c r="AC57" s="183"/>
      <c r="AD57" s="240"/>
      <c r="AE57" s="51"/>
    </row>
    <row r="58" spans="1:31" s="19" customFormat="1" ht="12.75">
      <c r="A58" s="159" t="s">
        <v>114</v>
      </c>
      <c r="B58" s="160" t="s">
        <v>115</v>
      </c>
      <c r="C58" s="156" t="s">
        <v>1427</v>
      </c>
      <c r="D58" s="459" t="s">
        <v>1215</v>
      </c>
      <c r="E58" s="460" t="s">
        <v>429</v>
      </c>
      <c r="F58" s="459" t="s">
        <v>1438</v>
      </c>
      <c r="G58" s="176" t="s">
        <v>125</v>
      </c>
      <c r="H58" s="226">
        <v>1213</v>
      </c>
      <c r="I58" s="227">
        <v>1</v>
      </c>
      <c r="J58" s="476" t="s">
        <v>1437</v>
      </c>
      <c r="K58" s="228"/>
      <c r="L58" s="226" t="s">
        <v>32</v>
      </c>
      <c r="M58" s="162" t="s">
        <v>128</v>
      </c>
      <c r="N58" s="162">
        <v>1</v>
      </c>
      <c r="O58" s="162">
        <v>200</v>
      </c>
      <c r="P58" s="162">
        <v>75</v>
      </c>
      <c r="Q58" s="162">
        <v>85</v>
      </c>
      <c r="R58" s="163">
        <f t="shared" si="7"/>
        <v>1.275</v>
      </c>
      <c r="S58" s="179"/>
      <c r="T58" s="229" t="s">
        <v>110</v>
      </c>
      <c r="U58" s="227"/>
      <c r="V58" s="227"/>
      <c r="W58" s="230"/>
      <c r="X58" s="230"/>
      <c r="Y58" s="164"/>
      <c r="Z58" s="165"/>
      <c r="AA58" s="231"/>
      <c r="AB58" s="232"/>
      <c r="AC58" s="183"/>
      <c r="AD58" s="233"/>
      <c r="AE58" s="166"/>
    </row>
    <row r="59" spans="1:31" s="19" customFormat="1" ht="12.75">
      <c r="A59" s="159" t="s">
        <v>114</v>
      </c>
      <c r="B59" s="160" t="s">
        <v>115</v>
      </c>
      <c r="C59" s="156" t="s">
        <v>1427</v>
      </c>
      <c r="D59" s="695" t="s">
        <v>1215</v>
      </c>
      <c r="E59" s="696" t="s">
        <v>429</v>
      </c>
      <c r="F59" s="680" t="s">
        <v>1471</v>
      </c>
      <c r="G59" s="678" t="s">
        <v>126</v>
      </c>
      <c r="H59" s="690">
        <v>1213</v>
      </c>
      <c r="I59" s="680" t="s">
        <v>1439</v>
      </c>
      <c r="J59" s="681" t="s">
        <v>1437</v>
      </c>
      <c r="K59" s="691"/>
      <c r="L59" s="226" t="s">
        <v>32</v>
      </c>
      <c r="M59" s="162" t="s">
        <v>121</v>
      </c>
      <c r="N59" s="162">
        <v>1</v>
      </c>
      <c r="O59" s="162">
        <v>95</v>
      </c>
      <c r="P59" s="162">
        <v>65</v>
      </c>
      <c r="Q59" s="162">
        <v>225</v>
      </c>
      <c r="R59" s="163">
        <f t="shared" si="7"/>
        <v>1.389375</v>
      </c>
      <c r="S59" s="179"/>
      <c r="T59" s="229" t="s">
        <v>110</v>
      </c>
      <c r="U59" s="227"/>
      <c r="V59" s="227"/>
      <c r="W59" s="230"/>
      <c r="X59" s="230"/>
      <c r="Y59" s="164"/>
      <c r="Z59" s="165"/>
      <c r="AA59" s="231"/>
      <c r="AB59" s="232"/>
      <c r="AC59" s="183"/>
      <c r="AD59" s="233"/>
      <c r="AE59" s="166"/>
    </row>
    <row r="60" spans="1:31" s="19" customFormat="1" ht="12.75">
      <c r="A60" s="159" t="s">
        <v>114</v>
      </c>
      <c r="B60" s="160" t="s">
        <v>115</v>
      </c>
      <c r="C60" s="156" t="s">
        <v>1427</v>
      </c>
      <c r="D60" s="459" t="s">
        <v>1215</v>
      </c>
      <c r="E60" s="460" t="s">
        <v>429</v>
      </c>
      <c r="F60" s="483" t="s">
        <v>1468</v>
      </c>
      <c r="G60" s="176" t="s">
        <v>127</v>
      </c>
      <c r="H60" s="234">
        <v>1222</v>
      </c>
      <c r="I60" s="436" t="s">
        <v>1439</v>
      </c>
      <c r="J60" s="642" t="s">
        <v>1534</v>
      </c>
      <c r="K60" s="236"/>
      <c r="L60" s="226" t="s">
        <v>32</v>
      </c>
      <c r="M60" s="162" t="s">
        <v>113</v>
      </c>
      <c r="N60" s="162">
        <v>1</v>
      </c>
      <c r="O60" s="49">
        <v>47</v>
      </c>
      <c r="P60" s="49">
        <v>85</v>
      </c>
      <c r="Q60" s="49">
        <v>200</v>
      </c>
      <c r="R60" s="163">
        <f t="shared" si="7"/>
        <v>0.799</v>
      </c>
      <c r="S60" s="179"/>
      <c r="T60" s="229" t="s">
        <v>110</v>
      </c>
      <c r="U60" s="235"/>
      <c r="V60" s="235"/>
      <c r="W60" s="237"/>
      <c r="X60" s="237"/>
      <c r="Y60" s="164"/>
      <c r="Z60" s="50"/>
      <c r="AA60" s="231"/>
      <c r="AB60" s="239"/>
      <c r="AC60" s="183"/>
      <c r="AD60" s="240"/>
      <c r="AE60" s="51"/>
    </row>
    <row r="61" spans="1:31" s="19" customFormat="1" ht="12.75">
      <c r="A61" s="159" t="s">
        <v>114</v>
      </c>
      <c r="B61" s="160" t="s">
        <v>115</v>
      </c>
      <c r="C61" s="156" t="s">
        <v>1427</v>
      </c>
      <c r="D61" s="459" t="s">
        <v>1215</v>
      </c>
      <c r="E61" s="460" t="s">
        <v>429</v>
      </c>
      <c r="F61" s="483" t="s">
        <v>1468</v>
      </c>
      <c r="G61" s="176" t="s">
        <v>129</v>
      </c>
      <c r="H61" s="234">
        <v>1222</v>
      </c>
      <c r="I61" s="436" t="s">
        <v>1439</v>
      </c>
      <c r="J61" s="642" t="s">
        <v>1534</v>
      </c>
      <c r="K61" s="236"/>
      <c r="L61" s="226" t="s">
        <v>48</v>
      </c>
      <c r="M61" s="162" t="s">
        <v>132</v>
      </c>
      <c r="N61" s="162">
        <v>1</v>
      </c>
      <c r="O61" s="49"/>
      <c r="P61" s="49"/>
      <c r="Q61" s="49"/>
      <c r="R61" s="163">
        <v>0.3</v>
      </c>
      <c r="S61" s="179"/>
      <c r="T61" s="229" t="s">
        <v>110</v>
      </c>
      <c r="U61" s="242"/>
      <c r="V61" s="242"/>
      <c r="W61" s="244"/>
      <c r="X61" s="244"/>
      <c r="Y61" s="164"/>
      <c r="Z61" s="107"/>
      <c r="AA61" s="231"/>
      <c r="AB61" s="239"/>
      <c r="AC61" s="183"/>
      <c r="AD61" s="246"/>
      <c r="AE61" s="108"/>
    </row>
    <row r="62" spans="1:31" s="19" customFormat="1" ht="12.75">
      <c r="A62" s="159" t="s">
        <v>114</v>
      </c>
      <c r="B62" s="160" t="s">
        <v>115</v>
      </c>
      <c r="C62" s="156" t="s">
        <v>1427</v>
      </c>
      <c r="D62" s="459" t="s">
        <v>1215</v>
      </c>
      <c r="E62" s="460" t="s">
        <v>429</v>
      </c>
      <c r="F62" s="483" t="s">
        <v>1468</v>
      </c>
      <c r="G62" s="176" t="s">
        <v>130</v>
      </c>
      <c r="H62" s="234">
        <v>1222</v>
      </c>
      <c r="I62" s="436" t="s">
        <v>1439</v>
      </c>
      <c r="J62" s="642" t="s">
        <v>1534</v>
      </c>
      <c r="K62" s="236"/>
      <c r="L62" s="226" t="s">
        <v>48</v>
      </c>
      <c r="M62" s="162" t="s">
        <v>132</v>
      </c>
      <c r="N62" s="162">
        <v>1</v>
      </c>
      <c r="O62" s="49"/>
      <c r="P62" s="49"/>
      <c r="Q62" s="49"/>
      <c r="R62" s="163">
        <v>0.3</v>
      </c>
      <c r="S62" s="179"/>
      <c r="T62" s="229" t="s">
        <v>110</v>
      </c>
      <c r="U62" s="242"/>
      <c r="V62" s="242"/>
      <c r="W62" s="244"/>
      <c r="X62" s="244"/>
      <c r="Y62" s="164"/>
      <c r="Z62" s="107"/>
      <c r="AA62" s="231"/>
      <c r="AB62" s="245"/>
      <c r="AC62" s="183"/>
      <c r="AD62" s="246"/>
      <c r="AE62" s="108"/>
    </row>
    <row r="63" spans="1:31" s="19" customFormat="1" ht="12.75">
      <c r="A63" s="159" t="s">
        <v>114</v>
      </c>
      <c r="B63" s="160" t="s">
        <v>115</v>
      </c>
      <c r="C63" s="156" t="s">
        <v>1427</v>
      </c>
      <c r="D63" s="459" t="s">
        <v>1215</v>
      </c>
      <c r="E63" s="460" t="s">
        <v>429</v>
      </c>
      <c r="F63" s="483" t="s">
        <v>1468</v>
      </c>
      <c r="G63" s="176" t="s">
        <v>131</v>
      </c>
      <c r="H63" s="234">
        <v>1222</v>
      </c>
      <c r="I63" s="436" t="s">
        <v>1439</v>
      </c>
      <c r="J63" s="642" t="s">
        <v>1534</v>
      </c>
      <c r="K63" s="236"/>
      <c r="L63" s="226" t="s">
        <v>48</v>
      </c>
      <c r="M63" s="162" t="s">
        <v>132</v>
      </c>
      <c r="N63" s="162">
        <v>1</v>
      </c>
      <c r="O63" s="49"/>
      <c r="P63" s="49"/>
      <c r="Q63" s="49"/>
      <c r="R63" s="163">
        <v>0.3</v>
      </c>
      <c r="S63" s="179"/>
      <c r="T63" s="229" t="s">
        <v>110</v>
      </c>
      <c r="U63" s="242"/>
      <c r="V63" s="242"/>
      <c r="W63" s="244"/>
      <c r="X63" s="244"/>
      <c r="Y63" s="164"/>
      <c r="Z63" s="107"/>
      <c r="AA63" s="231"/>
      <c r="AB63" s="245"/>
      <c r="AC63" s="183"/>
      <c r="AD63" s="246"/>
      <c r="AE63" s="108"/>
    </row>
    <row r="64" spans="1:31" s="19" customFormat="1" ht="12.75">
      <c r="A64" s="159" t="s">
        <v>114</v>
      </c>
      <c r="B64" s="160" t="s">
        <v>115</v>
      </c>
      <c r="C64" s="156" t="s">
        <v>1427</v>
      </c>
      <c r="D64" s="459" t="s">
        <v>1215</v>
      </c>
      <c r="E64" s="460" t="s">
        <v>429</v>
      </c>
      <c r="F64" s="483" t="s">
        <v>1468</v>
      </c>
      <c r="G64" s="176" t="s">
        <v>133</v>
      </c>
      <c r="H64" s="234">
        <v>1222</v>
      </c>
      <c r="I64" s="436" t="s">
        <v>1439</v>
      </c>
      <c r="J64" s="642" t="s">
        <v>1534</v>
      </c>
      <c r="K64" s="236"/>
      <c r="L64" s="226" t="s">
        <v>48</v>
      </c>
      <c r="M64" s="162" t="s">
        <v>132</v>
      </c>
      <c r="N64" s="162">
        <v>1</v>
      </c>
      <c r="O64" s="106"/>
      <c r="P64" s="106"/>
      <c r="Q64" s="106"/>
      <c r="R64" s="163">
        <v>0.3</v>
      </c>
      <c r="S64" s="179"/>
      <c r="T64" s="229" t="s">
        <v>110</v>
      </c>
      <c r="U64" s="242"/>
      <c r="V64" s="242"/>
      <c r="W64" s="244"/>
      <c r="X64" s="244"/>
      <c r="Y64" s="164"/>
      <c r="Z64" s="107"/>
      <c r="AA64" s="231"/>
      <c r="AB64" s="245"/>
      <c r="AC64" s="183"/>
      <c r="AD64" s="246"/>
      <c r="AE64" s="108"/>
    </row>
    <row r="65" spans="1:31" ht="12.75">
      <c r="A65" s="387" t="s">
        <v>114</v>
      </c>
      <c r="B65" s="388" t="s">
        <v>115</v>
      </c>
      <c r="C65" s="389" t="s">
        <v>1427</v>
      </c>
      <c r="D65" s="388" t="s">
        <v>1215</v>
      </c>
      <c r="E65" s="389" t="s">
        <v>429</v>
      </c>
      <c r="F65" s="649" t="s">
        <v>1468</v>
      </c>
      <c r="G65" s="390"/>
      <c r="H65" s="391">
        <v>1222</v>
      </c>
      <c r="I65" s="650" t="s">
        <v>1439</v>
      </c>
      <c r="J65" s="651" t="s">
        <v>1534</v>
      </c>
      <c r="K65" s="393"/>
      <c r="L65" s="391" t="s">
        <v>48</v>
      </c>
      <c r="M65" s="394" t="s">
        <v>706</v>
      </c>
      <c r="N65" s="394">
        <v>1</v>
      </c>
      <c r="O65" s="394"/>
      <c r="P65" s="394"/>
      <c r="Q65" s="394"/>
      <c r="R65" s="395">
        <v>3</v>
      </c>
      <c r="S65" s="396">
        <f t="shared" si="4"/>
        <v>0</v>
      </c>
      <c r="T65" s="397" t="s">
        <v>110</v>
      </c>
      <c r="U65" s="392"/>
      <c r="V65" s="392"/>
      <c r="W65" s="398"/>
      <c r="X65" s="398"/>
      <c r="Y65" s="399"/>
      <c r="Z65" s="400"/>
      <c r="AA65" s="392"/>
      <c r="AB65" s="401"/>
      <c r="AC65" s="402">
        <f t="shared" si="5"/>
        <v>0</v>
      </c>
      <c r="AD65" s="403"/>
      <c r="AE65" s="404"/>
    </row>
  </sheetData>
  <sheetProtection insertRows="0" sort="0" autoFilter="0"/>
  <protectedRanges>
    <protectedRange sqref="N4:Q8" name="Plage5"/>
    <protectedRange sqref="T38:AB54 T29:AB36 T65:AB1008" name="Plage3"/>
    <protectedRange sqref="B1:B2" name="Plage1"/>
    <protectedRange sqref="A36:B36 D34:D54 A34:C35 N37 C36:C37 E34:Q36 A54:E54 G54 L54:N54 F54:F56 H54:K56 O54:Q55 C55:C64 A29:Q33 A38:Q53 A67:Q1008 R67:R1008 R66 A65:Q66" name="Plage2"/>
    <protectedRange sqref="AD38:AE54 AD29:AE36 AD65:AE1008" name="Plage4"/>
    <protectedRange sqref="R38:R54 R65 R29:R36" name="Plage2_1_1_7_3"/>
    <protectedRange sqref="T37:AB37" name="Plage3_1"/>
    <protectedRange sqref="A37:B37 E37:M37 O37:R37" name="Plage2_1"/>
    <protectedRange sqref="AD37:AE37" name="Plage4_1"/>
    <protectedRange sqref="T55:AB55" name="Plage3_2"/>
    <protectedRange sqref="A55:B55 G55 L55:N55 D55:E55" name="Plage2_2"/>
    <protectedRange sqref="AD55:AE55" name="Plage4_2"/>
    <protectedRange sqref="R55" name="Plage2_1_1_7_3_1"/>
    <protectedRange sqref="T56:AB56" name="Plage3_3"/>
    <protectedRange sqref="A56:B56 G56 L56:Q56 D56:E56 E57" name="Plage2_3"/>
    <protectedRange sqref="AD56:AE56" name="Plage4_3"/>
    <protectedRange sqref="R56" name="Plage2_1_1_7_3_2"/>
    <protectedRange sqref="T57:AB59" name="Plage3_4"/>
    <protectedRange sqref="A57:B59 D58:Q59 D57 F57:Q57 F60:F64" name="Plage2_4"/>
    <protectedRange sqref="AD57:AE59" name="Plage4_4"/>
    <protectedRange sqref="R57:R58" name="Plage2_1_1_7_3_3"/>
    <protectedRange sqref="R59" name="Plage2_1_1_7_3_2_1"/>
    <protectedRange sqref="T60:AB64" name="Plage3_5"/>
    <protectedRange sqref="A60:B64 D64:Q64 G60:Q60 D60:E63 G62:N62 G61 K61:Q61 K63:N63 H61:J64 G63" name="Plage2_5"/>
    <protectedRange sqref="AD60:AE64" name="Plage4_5"/>
    <protectedRange sqref="R60:R64" name="Plage2_1_1_7_3_4"/>
    <protectedRange sqref="O62:Q62" name="Plage2_2_1"/>
    <protectedRange sqref="O63:Q63" name="Plage2_3_1"/>
  </protectedRanges>
  <mergeCells count="35">
    <mergeCell ref="N10:O10"/>
    <mergeCell ref="A5:A6"/>
    <mergeCell ref="A7:A8"/>
    <mergeCell ref="A9:A10"/>
    <mergeCell ref="A26:A27"/>
    <mergeCell ref="G26:G27"/>
    <mergeCell ref="B26:F26"/>
    <mergeCell ref="T25:X25"/>
    <mergeCell ref="L26:L27"/>
    <mergeCell ref="W26:W27"/>
    <mergeCell ref="O26:Q26"/>
    <mergeCell ref="N26:N27"/>
    <mergeCell ref="X26:X27"/>
    <mergeCell ref="U26:U27"/>
    <mergeCell ref="T26:T27"/>
    <mergeCell ref="R26:R27"/>
    <mergeCell ref="V26:V27"/>
    <mergeCell ref="AE25:AE27"/>
    <mergeCell ref="AD26:AD27"/>
    <mergeCell ref="Z26:Z27"/>
    <mergeCell ref="Y26:Y27"/>
    <mergeCell ref="AB26:AB27"/>
    <mergeCell ref="AC26:AC27"/>
    <mergeCell ref="AA26:AA27"/>
    <mergeCell ref="Y25:AB25"/>
    <mergeCell ref="S26:S27"/>
    <mergeCell ref="H26:J26"/>
    <mergeCell ref="K26:K27"/>
    <mergeCell ref="L25:R25"/>
    <mergeCell ref="M26:M27"/>
    <mergeCell ref="A11:A12"/>
    <mergeCell ref="A13:A14"/>
    <mergeCell ref="A15:A16"/>
    <mergeCell ref="H25:K25"/>
    <mergeCell ref="A25:G25"/>
  </mergeCells>
  <dataValidations count="6">
    <dataValidation type="list" allowBlank="1" showInputMessage="1" showErrorMessage="1" sqref="Q5 AD29:AD65 T29:T65 W29:X65">
      <formula1>"O,N"</formula1>
    </dataValidation>
    <dataValidation type="list" allowBlank="1" showErrorMessage="1" prompt="&#10;" sqref="L29:L65">
      <formula1>"INFO,MOB,VER,ROC,DIV,LAB,FRAG"</formula1>
    </dataValidation>
    <dataValidation type="list" allowBlank="1" showInputMessage="1" showErrorMessage="1" sqref="Y29:Y65">
      <formula1>"DOCBUR,DOCBIBLIO"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 horizontalCentered="1"/>
  <pageMargins left="0.5905511811023623" right="0.5905511811023623" top="0.3937007874015748" bottom="0.7874015748031497" header="0.5118110236220472" footer="0.3937007874015748"/>
  <pageSetup fitToHeight="0" fitToWidth="1" horizontalDpi="600" verticalDpi="600" orientation="landscape" paperSize="8" scale="63" r:id="rId1"/>
  <headerFooter alignWithMargins="0">
    <oddFooter>&amp;L&amp;F - &amp;A&amp;COctobre 2009&amp;R&amp;P/&amp;N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AH83"/>
  <sheetViews>
    <sheetView zoomScalePageLayoutView="0" workbookViewId="0" topLeftCell="A49">
      <selection activeCell="K63" sqref="K63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6.8515625" style="5" customWidth="1"/>
    <col min="5" max="5" width="6.7109375" style="5" customWidth="1"/>
    <col min="6" max="6" width="17.421875" style="5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0.00390625" style="247" customWidth="1"/>
    <col min="12" max="12" width="8.421875" style="5" customWidth="1"/>
    <col min="13" max="13" width="32.00390625" style="5" customWidth="1"/>
    <col min="14" max="14" width="4.00390625" style="5" bestFit="1" customWidth="1"/>
    <col min="15" max="15" width="7.421875" style="5" customWidth="1"/>
    <col min="16" max="16" width="6.7109375" style="5" customWidth="1"/>
    <col min="17" max="17" width="9.421875" style="5" bestFit="1" customWidth="1"/>
    <col min="18" max="18" width="12.8515625" style="5" customWidth="1"/>
    <col min="19" max="19" width="7.57421875" style="5" customWidth="1"/>
    <col min="20" max="20" width="8.140625" style="247" customWidth="1"/>
    <col min="21" max="22" width="9.8515625" style="247" customWidth="1"/>
    <col min="23" max="24" width="7.28125" style="247" customWidth="1"/>
    <col min="25" max="25" width="9.00390625" style="247" customWidth="1"/>
    <col min="26" max="26" width="24.140625" style="247" customWidth="1"/>
    <col min="27" max="27" width="8.00390625" style="247" bestFit="1" customWidth="1"/>
    <col min="28" max="28" width="8.7109375" style="247" bestFit="1" customWidth="1"/>
    <col min="29" max="30" width="5.7109375" style="247" bestFit="1" customWidth="1"/>
    <col min="31" max="31" width="29.140625" style="247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117</v>
      </c>
      <c r="B1" s="99"/>
      <c r="C1" s="102"/>
      <c r="D1" s="101"/>
      <c r="E1" s="101"/>
      <c r="F1" s="101"/>
      <c r="G1" s="101"/>
      <c r="H1" s="213"/>
      <c r="I1" s="213"/>
      <c r="J1" s="213"/>
      <c r="K1" s="213"/>
      <c r="L1" s="101"/>
      <c r="M1" s="101"/>
      <c r="N1" s="101"/>
      <c r="O1" s="101"/>
      <c r="P1" s="101"/>
      <c r="Q1" s="101"/>
      <c r="R1" s="102"/>
      <c r="S1" s="102"/>
      <c r="T1" s="213"/>
      <c r="U1" s="213"/>
      <c r="V1" s="213"/>
      <c r="W1" s="213"/>
      <c r="X1" s="103"/>
      <c r="Y1" s="103"/>
      <c r="Z1" s="103"/>
      <c r="AA1" s="103"/>
      <c r="AB1" s="103"/>
      <c r="AC1" s="103"/>
      <c r="AD1" s="103"/>
      <c r="AE1" s="213"/>
      <c r="AF1" s="2"/>
      <c r="AG1" s="2"/>
    </row>
    <row r="2" spans="1:33" ht="15.75">
      <c r="A2" s="16" t="s">
        <v>118</v>
      </c>
      <c r="B2" s="248"/>
      <c r="C2" s="17"/>
      <c r="D2" s="18"/>
      <c r="E2" s="18"/>
      <c r="F2" s="18"/>
      <c r="G2" s="18"/>
      <c r="H2" s="16"/>
      <c r="I2" s="214"/>
      <c r="J2" s="215"/>
      <c r="K2" s="17"/>
      <c r="L2" s="18"/>
      <c r="M2" s="18"/>
      <c r="N2" s="18"/>
      <c r="O2" s="18"/>
      <c r="P2" s="18"/>
      <c r="Q2" s="18"/>
      <c r="R2" s="17"/>
      <c r="S2" s="17"/>
      <c r="T2" s="214"/>
      <c r="U2" s="214"/>
      <c r="V2" s="214"/>
      <c r="W2" s="214"/>
      <c r="X2" s="198"/>
      <c r="Y2" s="198"/>
      <c r="Z2" s="198"/>
      <c r="AA2" s="198"/>
      <c r="AB2" s="198"/>
      <c r="AC2" s="198"/>
      <c r="AD2" s="198"/>
      <c r="AE2" s="214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216"/>
      <c r="J3" s="217"/>
      <c r="L3" s="113"/>
      <c r="M3" s="113"/>
      <c r="N3" s="113"/>
      <c r="O3" s="113"/>
      <c r="P3" s="113"/>
      <c r="Q3" s="113"/>
      <c r="T3" s="216"/>
      <c r="U3" s="216"/>
      <c r="V3" s="216"/>
      <c r="W3" s="216"/>
      <c r="X3" s="14"/>
      <c r="Y3" s="14"/>
      <c r="Z3" s="14"/>
      <c r="AA3" s="14"/>
      <c r="AB3" s="14"/>
      <c r="AC3" s="14"/>
      <c r="AD3" s="14"/>
      <c r="AE3" s="216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216"/>
      <c r="AA4" s="216"/>
      <c r="AB4" s="216"/>
      <c r="AC4" s="216"/>
      <c r="AD4" s="216"/>
      <c r="AE4" s="216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216"/>
      <c r="I5" s="216"/>
      <c r="J5" s="217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216"/>
      <c r="AA5" s="216"/>
      <c r="AB5" s="216"/>
      <c r="AC5" s="216"/>
      <c r="AD5" s="216"/>
      <c r="AE5" s="216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216"/>
      <c r="I6" s="216"/>
      <c r="J6" s="217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216"/>
      <c r="AA6" s="216"/>
      <c r="AB6" s="216"/>
      <c r="AC6" s="216"/>
      <c r="AD6" s="216"/>
      <c r="AE6" s="216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216"/>
      <c r="I7" s="216"/>
      <c r="J7" s="217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216"/>
      <c r="AA7" s="216"/>
      <c r="AB7" s="216"/>
      <c r="AC7" s="216"/>
      <c r="AD7" s="216"/>
      <c r="AE7" s="216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216"/>
      <c r="I8" s="216"/>
      <c r="J8" s="217"/>
      <c r="K8" s="2"/>
      <c r="L8" s="148" t="s">
        <v>102</v>
      </c>
      <c r="M8" s="149"/>
      <c r="N8" s="149"/>
      <c r="O8" s="150"/>
      <c r="P8" s="151"/>
      <c r="Q8" s="197">
        <f>SUM($R$30:$R$970)+SUM($AB$30:$AB$970)</f>
        <v>28.54152499999999</v>
      </c>
      <c r="R8"/>
      <c r="S8" s="192"/>
      <c r="T8" s="113"/>
      <c r="U8" s="114"/>
      <c r="V8" s="114"/>
      <c r="W8" s="115"/>
      <c r="X8" s="117"/>
      <c r="Y8" s="14"/>
      <c r="Z8" s="216"/>
      <c r="AA8" s="216"/>
      <c r="AB8" s="216"/>
      <c r="AC8" s="216"/>
      <c r="AD8" s="216"/>
      <c r="AE8" s="216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216"/>
      <c r="I9" s="216"/>
      <c r="J9" s="217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216"/>
      <c r="AA9" s="216"/>
      <c r="AB9" s="216"/>
      <c r="AC9" s="216"/>
      <c r="AD9" s="216"/>
      <c r="AE9" s="216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216"/>
      <c r="I10" s="216"/>
      <c r="J10" s="217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216"/>
      <c r="AA10" s="216"/>
      <c r="AB10" s="216"/>
      <c r="AC10" s="216"/>
      <c r="AD10" s="216"/>
      <c r="AE10" s="216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216"/>
      <c r="I11" s="216"/>
      <c r="J11" s="217"/>
      <c r="K11" s="2"/>
      <c r="L11" s="189" t="s">
        <v>82</v>
      </c>
      <c r="M11" s="190"/>
      <c r="N11" s="186"/>
      <c r="O11" s="191">
        <f>SUMIF($L$30:$L$970,"INFO",$R$30:$R$970)</f>
        <v>1.6500000000000001</v>
      </c>
      <c r="P11" s="181">
        <f>SUMIF($L$30:$L$970,"INFO",$S$30:$S$970)</f>
        <v>0</v>
      </c>
      <c r="Q11" s="182">
        <f aca="true" t="shared" si="0" ref="Q11:Q19">O11-P11</f>
        <v>1.6500000000000001</v>
      </c>
      <c r="R11" s="192"/>
      <c r="S11" s="192"/>
      <c r="T11" s="113"/>
      <c r="U11" s="114"/>
      <c r="V11" s="114"/>
      <c r="W11" s="115"/>
      <c r="X11" s="117"/>
      <c r="Y11" s="14"/>
      <c r="Z11" s="216"/>
      <c r="AA11" s="216"/>
      <c r="AB11" s="216"/>
      <c r="AC11" s="216"/>
      <c r="AD11" s="216"/>
      <c r="AE11" s="216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216"/>
      <c r="I12" s="216"/>
      <c r="J12" s="217"/>
      <c r="K12" s="2"/>
      <c r="L12" s="189" t="s">
        <v>83</v>
      </c>
      <c r="M12" s="190"/>
      <c r="N12" s="186"/>
      <c r="O12" s="181">
        <f>SUMIF($L$30:$L$970,"MOB",$R$30:$R$970)</f>
        <v>20.291524999999996</v>
      </c>
      <c r="P12" s="181">
        <f>SUMIF($L$30:$L$970,"MOB",$S$30:$S$970)</f>
        <v>0</v>
      </c>
      <c r="Q12" s="182">
        <f t="shared" si="0"/>
        <v>20.291524999999996</v>
      </c>
      <c r="R12" s="192"/>
      <c r="S12" s="192"/>
      <c r="T12" s="113"/>
      <c r="U12" s="114"/>
      <c r="V12" s="114"/>
      <c r="W12" s="115"/>
      <c r="X12" s="117"/>
      <c r="Y12" s="14"/>
      <c r="Z12" s="216"/>
      <c r="AA12" s="216"/>
      <c r="AB12" s="216"/>
      <c r="AC12" s="216"/>
      <c r="AD12" s="216"/>
      <c r="AE12" s="216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216"/>
      <c r="I13" s="216"/>
      <c r="J13" s="217"/>
      <c r="K13" s="2"/>
      <c r="L13" s="189" t="s">
        <v>84</v>
      </c>
      <c r="M13" s="190"/>
      <c r="N13" s="186"/>
      <c r="O13" s="181">
        <f>SUMIF($L$30:$L$970,"DIV",$R$30:$R$970)</f>
        <v>1</v>
      </c>
      <c r="P13" s="181">
        <f>SUMIF($L$30:$L$970,"DIV",$S$30:$S$970)</f>
        <v>0</v>
      </c>
      <c r="Q13" s="182">
        <f t="shared" si="0"/>
        <v>1</v>
      </c>
      <c r="R13" s="192"/>
      <c r="S13" s="192"/>
      <c r="T13" s="113"/>
      <c r="U13" s="114"/>
      <c r="V13" s="114"/>
      <c r="W13" s="115"/>
      <c r="X13" s="117"/>
      <c r="Y13" s="14"/>
      <c r="Z13" s="216"/>
      <c r="AA13" s="216"/>
      <c r="AB13" s="216"/>
      <c r="AC13" s="216"/>
      <c r="AD13" s="216"/>
      <c r="AE13" s="216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218"/>
      <c r="I14" s="219"/>
      <c r="J14" s="219"/>
      <c r="K14" s="219"/>
      <c r="L14" s="189" t="s">
        <v>85</v>
      </c>
      <c r="M14" s="190"/>
      <c r="N14" s="186"/>
      <c r="O14" s="181">
        <f>SUMIF($L$30:$L$970,"LAB",$R$32:$R$970)</f>
        <v>4.7216</v>
      </c>
      <c r="P14" s="181">
        <f>SUMIF($L$30:$L$970,"LAB",$S$30:$S$970)</f>
        <v>0</v>
      </c>
      <c r="Q14" s="182">
        <f t="shared" si="0"/>
        <v>4.7216</v>
      </c>
      <c r="R14" s="193"/>
      <c r="S14" s="193"/>
      <c r="T14" s="218"/>
      <c r="U14" s="218"/>
      <c r="V14" s="218"/>
      <c r="W14" s="218"/>
      <c r="X14" s="219"/>
      <c r="Y14" s="219"/>
      <c r="Z14" s="219"/>
      <c r="AA14" s="219"/>
      <c r="AB14" s="219"/>
      <c r="AC14" s="219"/>
      <c r="AD14" s="219"/>
      <c r="AE14" s="218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216"/>
      <c r="I15" s="216"/>
      <c r="J15" s="217"/>
      <c r="K15" s="2"/>
      <c r="L15" s="189" t="s">
        <v>86</v>
      </c>
      <c r="M15" s="190"/>
      <c r="N15" s="186"/>
      <c r="O15" s="181">
        <f>SUMIF($L$30:$L$970,"FRAG",$R$30:$R$970)</f>
        <v>0</v>
      </c>
      <c r="P15" s="181">
        <f>SUMIF($L$30:$L$970,"FRAG",$S$30:$S$970)</f>
        <v>0</v>
      </c>
      <c r="Q15" s="182">
        <f t="shared" si="0"/>
        <v>0</v>
      </c>
      <c r="R15" s="192"/>
      <c r="S15" s="192"/>
      <c r="T15" s="113"/>
      <c r="U15" s="114"/>
      <c r="V15" s="114"/>
      <c r="W15" s="115"/>
      <c r="X15" s="117"/>
      <c r="Y15" s="14"/>
      <c r="Z15" s="216"/>
      <c r="AA15" s="216"/>
      <c r="AB15" s="216"/>
      <c r="AC15" s="216"/>
      <c r="AD15" s="216"/>
      <c r="AE15" s="216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216"/>
      <c r="I16" s="216"/>
      <c r="J16" s="217"/>
      <c r="K16" s="2"/>
      <c r="L16" s="189" t="s">
        <v>87</v>
      </c>
      <c r="M16" s="190"/>
      <c r="N16" s="186"/>
      <c r="O16" s="181">
        <f>SUMIF($L$30:$L$970,"VER",$R$30:$R$970)</f>
        <v>0</v>
      </c>
      <c r="P16" s="181">
        <f>SUMIF($L$30:$L$970,"VER",$S$30:$S$970)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216"/>
      <c r="AA16" s="216"/>
      <c r="AB16" s="216"/>
      <c r="AC16" s="216"/>
      <c r="AD16" s="216"/>
      <c r="AE16" s="216"/>
    </row>
    <row r="17" spans="1:31" ht="16.5" thickBot="1">
      <c r="A17" s="112"/>
      <c r="B17" s="112"/>
      <c r="C17" s="2"/>
      <c r="D17" s="113"/>
      <c r="E17" s="113"/>
      <c r="F17" s="113"/>
      <c r="G17" s="113"/>
      <c r="H17" s="216"/>
      <c r="I17" s="216"/>
      <c r="J17" s="217"/>
      <c r="K17" s="2"/>
      <c r="L17" s="189" t="s">
        <v>88</v>
      </c>
      <c r="M17" s="190"/>
      <c r="N17" s="186"/>
      <c r="O17" s="181">
        <f>SUMIF($L$30:$L$970,"ROC",$R$30:$R$970)</f>
        <v>0</v>
      </c>
      <c r="P17" s="181">
        <f>SUMIF($L$30:$L$970,"ROC",$S$30:$S$970)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216"/>
      <c r="AA17" s="216"/>
      <c r="AB17" s="216"/>
      <c r="AC17" s="216"/>
      <c r="AD17" s="216"/>
      <c r="AE17" s="216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218"/>
      <c r="I18" s="219"/>
      <c r="J18" s="219"/>
      <c r="K18" s="219"/>
      <c r="L18" s="189" t="s">
        <v>95</v>
      </c>
      <c r="M18" s="190"/>
      <c r="N18" s="186"/>
      <c r="O18" s="181">
        <f>SUMIF($Y$30:$Y$970,"DOCBUR",$AB$30:$AB$970)</f>
        <v>0.5</v>
      </c>
      <c r="P18" s="181">
        <f>SUMIF($Y$30:$Y$970,"DOCBUR",$AC$30:$AC$970)</f>
        <v>0</v>
      </c>
      <c r="Q18" s="182">
        <f t="shared" si="0"/>
        <v>0.5</v>
      </c>
      <c r="R18" s="193"/>
      <c r="S18" s="193"/>
      <c r="T18" s="218"/>
      <c r="U18" s="218"/>
      <c r="V18" s="218"/>
      <c r="W18" s="218"/>
      <c r="X18" s="219"/>
      <c r="Y18" s="219"/>
      <c r="Z18" s="219"/>
      <c r="AA18" s="219"/>
      <c r="AB18" s="219"/>
      <c r="AC18" s="219"/>
      <c r="AD18" s="219"/>
      <c r="AE18" s="218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216"/>
      <c r="I19" s="216"/>
      <c r="J19" s="217"/>
      <c r="K19" s="2"/>
      <c r="L19" s="189" t="s">
        <v>96</v>
      </c>
      <c r="M19" s="190"/>
      <c r="N19" s="186"/>
      <c r="O19" s="181">
        <f>SUMIF($Y$30:$Y$970,"DOCBIBLIO",$AB$30:$AB$970)</f>
        <v>0</v>
      </c>
      <c r="P19" s="181">
        <f>SUMIF($Y$30:$Y$970,"DOCBIBLIO",$AC$30:$AC$970)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216"/>
      <c r="AA19" s="216"/>
      <c r="AB19" s="216"/>
      <c r="AC19" s="216"/>
      <c r="AD19" s="216"/>
      <c r="AE19" s="216"/>
    </row>
    <row r="20" spans="1:31" ht="15.75">
      <c r="A20" s="112"/>
      <c r="B20" s="112"/>
      <c r="C20" s="2"/>
      <c r="D20" s="113"/>
      <c r="E20" s="113"/>
      <c r="F20" s="113"/>
      <c r="G20" s="113"/>
      <c r="H20" s="216"/>
      <c r="I20" s="216"/>
      <c r="J20" s="217"/>
      <c r="K20" s="2"/>
      <c r="L20" s="112"/>
      <c r="M20" s="113"/>
      <c r="N20" s="113"/>
      <c r="O20" s="114"/>
      <c r="P20" s="115"/>
      <c r="Q20" s="117"/>
      <c r="R20" s="192"/>
      <c r="S20" s="192"/>
      <c r="T20" s="113"/>
      <c r="U20" s="114"/>
      <c r="V20" s="114"/>
      <c r="W20" s="115"/>
      <c r="X20" s="117"/>
      <c r="Y20" s="14"/>
      <c r="Z20" s="216"/>
      <c r="AA20" s="216"/>
      <c r="AB20" s="216"/>
      <c r="AC20" s="216"/>
      <c r="AD20" s="216"/>
      <c r="AE20" s="216"/>
    </row>
    <row r="21" spans="1:31" ht="15.75">
      <c r="A21" s="112"/>
      <c r="B21" s="112"/>
      <c r="C21" s="2"/>
      <c r="D21" s="113"/>
      <c r="E21" s="113"/>
      <c r="F21" s="113"/>
      <c r="G21" s="113"/>
      <c r="H21" s="216"/>
      <c r="I21" s="216"/>
      <c r="J21" s="217"/>
      <c r="K21" s="2"/>
      <c r="L21" s="112"/>
      <c r="M21" s="113"/>
      <c r="N21" s="113"/>
      <c r="O21" s="114"/>
      <c r="P21" s="115"/>
      <c r="Q21" s="117"/>
      <c r="R21" s="192"/>
      <c r="S21" s="192"/>
      <c r="T21" s="113"/>
      <c r="U21" s="114"/>
      <c r="V21" s="114"/>
      <c r="W21" s="115"/>
      <c r="X21" s="117"/>
      <c r="Y21" s="14"/>
      <c r="Z21" s="216"/>
      <c r="AA21" s="216"/>
      <c r="AB21" s="216"/>
      <c r="AC21" s="216"/>
      <c r="AD21" s="216"/>
      <c r="AE21" s="216"/>
    </row>
    <row r="22" spans="1:31" ht="15.75">
      <c r="A22" s="112"/>
      <c r="B22" s="112"/>
      <c r="C22" s="2"/>
      <c r="D22" s="113"/>
      <c r="E22" s="113"/>
      <c r="F22" s="113"/>
      <c r="G22" s="113"/>
      <c r="H22" s="216"/>
      <c r="I22" s="216"/>
      <c r="J22" s="217"/>
      <c r="K22" s="2"/>
      <c r="L22" s="112"/>
      <c r="M22" s="113"/>
      <c r="N22" s="113"/>
      <c r="O22" s="114"/>
      <c r="P22" s="115"/>
      <c r="Q22" s="117"/>
      <c r="R22" s="192"/>
      <c r="S22" s="192"/>
      <c r="T22" s="113"/>
      <c r="U22" s="114"/>
      <c r="V22" s="114"/>
      <c r="W22" s="115"/>
      <c r="X22" s="117"/>
      <c r="Y22" s="14"/>
      <c r="Z22" s="216"/>
      <c r="AA22" s="216"/>
      <c r="AB22" s="216"/>
      <c r="AC22" s="216"/>
      <c r="AD22" s="216"/>
      <c r="AE22" s="216"/>
    </row>
    <row r="23" spans="1:31" ht="15.75">
      <c r="A23" s="112"/>
      <c r="B23" s="112"/>
      <c r="C23" s="2"/>
      <c r="D23" s="113"/>
      <c r="E23" s="113"/>
      <c r="F23" s="113"/>
      <c r="G23" s="113"/>
      <c r="H23" s="216"/>
      <c r="I23" s="216"/>
      <c r="J23" s="217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216"/>
      <c r="AA23" s="216"/>
      <c r="AB23" s="216"/>
      <c r="AC23" s="216"/>
      <c r="AD23" s="216"/>
      <c r="AE23" s="216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218"/>
      <c r="I24" s="219"/>
      <c r="J24" s="219"/>
      <c r="K24" s="219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X24" s="219"/>
      <c r="Y24" s="219"/>
      <c r="Z24" s="219"/>
      <c r="AA24" s="219"/>
      <c r="AB24" s="219"/>
      <c r="AC24" s="219"/>
      <c r="AD24" s="219"/>
      <c r="AE24" s="218"/>
      <c r="AF24" s="23"/>
      <c r="AG24" s="23"/>
      <c r="AH24" s="8"/>
    </row>
    <row r="25" spans="1:31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7"/>
      <c r="V25" s="767"/>
      <c r="W25" s="767"/>
      <c r="X25" s="767"/>
      <c r="Y25" s="764" t="s">
        <v>35</v>
      </c>
      <c r="Z25" s="765"/>
      <c r="AA25" s="765"/>
      <c r="AB25" s="765"/>
      <c r="AC25" s="153"/>
      <c r="AD25" s="138"/>
      <c r="AE25" s="754" t="s">
        <v>0</v>
      </c>
    </row>
    <row r="26" spans="1:31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97</v>
      </c>
      <c r="S26" s="740" t="s">
        <v>91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104</v>
      </c>
      <c r="AB26" s="758" t="s">
        <v>105</v>
      </c>
      <c r="AC26" s="762" t="s">
        <v>91</v>
      </c>
      <c r="AD26" s="757" t="s">
        <v>55</v>
      </c>
      <c r="AE26" s="755"/>
    </row>
    <row r="27" spans="1:31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104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68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41"/>
      <c r="S27" s="741"/>
      <c r="T27" s="742"/>
      <c r="U27" s="762"/>
      <c r="V27" s="762"/>
      <c r="W27" s="762"/>
      <c r="X27" s="762"/>
      <c r="Y27" s="761"/>
      <c r="Z27" s="759"/>
      <c r="AA27" s="759"/>
      <c r="AB27" s="759"/>
      <c r="AC27" s="763"/>
      <c r="AD27" s="757"/>
      <c r="AE27" s="756"/>
    </row>
    <row r="28" spans="1:31" ht="12.75">
      <c r="A28" s="167"/>
      <c r="B28" s="222"/>
      <c r="C28" s="168"/>
      <c r="D28" s="168"/>
      <c r="E28" s="168"/>
      <c r="F28" s="168"/>
      <c r="G28" s="169"/>
      <c r="H28" s="223"/>
      <c r="I28" s="224"/>
      <c r="J28" s="224"/>
      <c r="K28" s="225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156" t="s">
        <v>1427</v>
      </c>
      <c r="D29" s="459" t="s">
        <v>116</v>
      </c>
      <c r="E29" s="460" t="s">
        <v>119</v>
      </c>
      <c r="F29" s="483" t="s">
        <v>1468</v>
      </c>
      <c r="G29" s="176" t="s">
        <v>434</v>
      </c>
      <c r="H29" s="226">
        <v>1222</v>
      </c>
      <c r="I29" s="442" t="s">
        <v>1439</v>
      </c>
      <c r="J29" s="647" t="s">
        <v>1534</v>
      </c>
      <c r="K29" s="488"/>
      <c r="L29" s="226" t="s">
        <v>32</v>
      </c>
      <c r="M29" s="162" t="s">
        <v>106</v>
      </c>
      <c r="N29" s="162">
        <v>1</v>
      </c>
      <c r="O29" s="162">
        <v>110</v>
      </c>
      <c r="P29" s="162">
        <v>55</v>
      </c>
      <c r="Q29" s="162">
        <v>70</v>
      </c>
      <c r="R29" s="163">
        <f>(O29*P29*Q29)/1000000</f>
        <v>0.4235</v>
      </c>
      <c r="S29" s="179">
        <f>IF(T29="O",R29,0)</f>
        <v>0</v>
      </c>
      <c r="T29" s="229" t="s">
        <v>110</v>
      </c>
      <c r="U29" s="227"/>
      <c r="V29" s="227"/>
      <c r="W29" s="230"/>
      <c r="X29" s="230"/>
      <c r="Y29" s="164"/>
      <c r="Z29" s="165"/>
      <c r="AA29" s="227"/>
      <c r="AB29" s="227"/>
      <c r="AC29" s="183">
        <f>IF(AD29="O",AB29,0)</f>
        <v>0</v>
      </c>
      <c r="AD29" s="233"/>
      <c r="AE29" s="51" t="s">
        <v>463</v>
      </c>
    </row>
    <row r="30" spans="1:31" s="19" customFormat="1" ht="12.75" customHeight="1">
      <c r="A30" s="159" t="s">
        <v>114</v>
      </c>
      <c r="B30" s="160" t="s">
        <v>115</v>
      </c>
      <c r="C30" s="156" t="s">
        <v>1427</v>
      </c>
      <c r="D30" s="160" t="s">
        <v>116</v>
      </c>
      <c r="E30" s="156" t="s">
        <v>119</v>
      </c>
      <c r="F30" s="160"/>
      <c r="G30" s="176" t="s">
        <v>120</v>
      </c>
      <c r="H30" s="226"/>
      <c r="I30" s="227"/>
      <c r="J30" s="161"/>
      <c r="K30" s="488" t="s">
        <v>1463</v>
      </c>
      <c r="L30" s="226" t="s">
        <v>32</v>
      </c>
      <c r="M30" s="162" t="s">
        <v>121</v>
      </c>
      <c r="N30" s="162">
        <v>1</v>
      </c>
      <c r="O30" s="162">
        <v>125</v>
      </c>
      <c r="P30" s="162">
        <v>65</v>
      </c>
      <c r="Q30" s="162">
        <v>225</v>
      </c>
      <c r="R30" s="163">
        <f>(O30*P30*Q30)/1000000</f>
        <v>1.828125</v>
      </c>
      <c r="S30" s="179"/>
      <c r="T30" s="229" t="s">
        <v>110</v>
      </c>
      <c r="U30" s="227"/>
      <c r="V30" s="227"/>
      <c r="W30" s="230"/>
      <c r="X30" s="230"/>
      <c r="Y30" s="164"/>
      <c r="Z30" s="165"/>
      <c r="AA30" s="231"/>
      <c r="AB30" s="232"/>
      <c r="AC30" s="183"/>
      <c r="AD30" s="233"/>
      <c r="AE30" s="166"/>
    </row>
    <row r="31" spans="1:31" s="19" customFormat="1" ht="12.75">
      <c r="A31" s="159" t="s">
        <v>114</v>
      </c>
      <c r="B31" s="160" t="s">
        <v>115</v>
      </c>
      <c r="C31" s="156" t="s">
        <v>1427</v>
      </c>
      <c r="D31" s="160" t="s">
        <v>116</v>
      </c>
      <c r="E31" s="156" t="s">
        <v>119</v>
      </c>
      <c r="F31" s="459" t="s">
        <v>1438</v>
      </c>
      <c r="G31" s="176"/>
      <c r="H31" s="226">
        <v>1213</v>
      </c>
      <c r="I31" s="227">
        <v>1</v>
      </c>
      <c r="J31" s="476" t="s">
        <v>1437</v>
      </c>
      <c r="K31" s="228"/>
      <c r="L31" s="226" t="s">
        <v>48</v>
      </c>
      <c r="M31" s="162" t="s">
        <v>123</v>
      </c>
      <c r="N31" s="162">
        <v>1</v>
      </c>
      <c r="O31" s="162"/>
      <c r="P31" s="162"/>
      <c r="Q31" s="162"/>
      <c r="R31" s="163">
        <v>1</v>
      </c>
      <c r="S31" s="179"/>
      <c r="T31" s="229" t="s">
        <v>110</v>
      </c>
      <c r="U31" s="227"/>
      <c r="V31" s="227"/>
      <c r="W31" s="230"/>
      <c r="X31" s="230"/>
      <c r="Y31" s="164"/>
      <c r="Z31" s="165"/>
      <c r="AA31" s="231"/>
      <c r="AB31" s="232"/>
      <c r="AC31" s="183"/>
      <c r="AD31" s="233"/>
      <c r="AE31" s="166"/>
    </row>
    <row r="32" spans="1:31" s="19" customFormat="1" ht="12.75">
      <c r="A32" s="159" t="s">
        <v>114</v>
      </c>
      <c r="B32" s="160" t="s">
        <v>115</v>
      </c>
      <c r="C32" s="156" t="s">
        <v>1427</v>
      </c>
      <c r="D32" s="160" t="s">
        <v>116</v>
      </c>
      <c r="E32" s="156" t="s">
        <v>119</v>
      </c>
      <c r="F32" s="477" t="s">
        <v>1438</v>
      </c>
      <c r="G32" s="176"/>
      <c r="H32" s="234">
        <v>1213</v>
      </c>
      <c r="I32" s="235">
        <v>1</v>
      </c>
      <c r="J32" s="473" t="s">
        <v>1437</v>
      </c>
      <c r="K32" s="236"/>
      <c r="L32" s="226"/>
      <c r="M32" s="162"/>
      <c r="N32" s="162"/>
      <c r="O32" s="49"/>
      <c r="P32" s="49"/>
      <c r="Q32" s="49"/>
      <c r="R32" s="163"/>
      <c r="S32" s="179"/>
      <c r="T32" s="229" t="s">
        <v>110</v>
      </c>
      <c r="U32" s="235"/>
      <c r="V32" s="235"/>
      <c r="W32" s="237"/>
      <c r="X32" s="237"/>
      <c r="Y32" s="164" t="s">
        <v>59</v>
      </c>
      <c r="Z32" s="50" t="s">
        <v>459</v>
      </c>
      <c r="AA32" s="231"/>
      <c r="AB32" s="239">
        <v>0.5</v>
      </c>
      <c r="AC32" s="183"/>
      <c r="AD32" s="240"/>
      <c r="AE32" s="51"/>
    </row>
    <row r="33" spans="1:31" s="19" customFormat="1" ht="12.75">
      <c r="A33" s="159" t="s">
        <v>114</v>
      </c>
      <c r="B33" s="160" t="s">
        <v>115</v>
      </c>
      <c r="C33" s="156" t="s">
        <v>1427</v>
      </c>
      <c r="D33" s="160" t="s">
        <v>116</v>
      </c>
      <c r="E33" s="156" t="s">
        <v>119</v>
      </c>
      <c r="F33" s="475" t="s">
        <v>1438</v>
      </c>
      <c r="G33" s="176" t="s">
        <v>125</v>
      </c>
      <c r="H33" s="241">
        <v>1213</v>
      </c>
      <c r="I33" s="242">
        <v>1</v>
      </c>
      <c r="J33" s="474" t="s">
        <v>1437</v>
      </c>
      <c r="K33" s="243"/>
      <c r="L33" s="226" t="s">
        <v>32</v>
      </c>
      <c r="M33" s="162" t="s">
        <v>128</v>
      </c>
      <c r="N33" s="162">
        <v>1</v>
      </c>
      <c r="O33" s="106">
        <v>150</v>
      </c>
      <c r="P33" s="106">
        <v>80</v>
      </c>
      <c r="Q33" s="106">
        <v>160</v>
      </c>
      <c r="R33" s="163">
        <f>(O33*P33*Q33)/1000000</f>
        <v>1.92</v>
      </c>
      <c r="S33" s="179"/>
      <c r="T33" s="229" t="s">
        <v>110</v>
      </c>
      <c r="U33" s="242"/>
      <c r="V33" s="242"/>
      <c r="W33" s="244"/>
      <c r="X33" s="244"/>
      <c r="Y33" s="164"/>
      <c r="Z33" s="107"/>
      <c r="AA33" s="231"/>
      <c r="AB33" s="245"/>
      <c r="AC33" s="183"/>
      <c r="AD33" s="246"/>
      <c r="AE33" s="108"/>
    </row>
    <row r="34" spans="1:31" s="19" customFormat="1" ht="12.75">
      <c r="A34" s="159" t="s">
        <v>114</v>
      </c>
      <c r="B34" s="160" t="s">
        <v>115</v>
      </c>
      <c r="C34" s="156" t="s">
        <v>1427</v>
      </c>
      <c r="D34" s="160" t="s">
        <v>116</v>
      </c>
      <c r="E34" s="156" t="s">
        <v>119</v>
      </c>
      <c r="F34" s="475" t="s">
        <v>1438</v>
      </c>
      <c r="G34" s="176" t="s">
        <v>134</v>
      </c>
      <c r="H34" s="241">
        <v>1213</v>
      </c>
      <c r="I34" s="242">
        <v>1</v>
      </c>
      <c r="J34" s="474" t="s">
        <v>1437</v>
      </c>
      <c r="K34" s="243"/>
      <c r="L34" s="226" t="s">
        <v>32</v>
      </c>
      <c r="M34" s="162" t="s">
        <v>128</v>
      </c>
      <c r="N34" s="162">
        <v>1</v>
      </c>
      <c r="O34" s="106">
        <v>150</v>
      </c>
      <c r="P34" s="106">
        <v>80</v>
      </c>
      <c r="Q34" s="106">
        <v>160</v>
      </c>
      <c r="R34" s="163">
        <f aca="true" t="shared" si="1" ref="R34:R44">(O34*P34*Q34)/1000000</f>
        <v>1.92</v>
      </c>
      <c r="S34" s="179"/>
      <c r="T34" s="229" t="s">
        <v>110</v>
      </c>
      <c r="U34" s="242"/>
      <c r="V34" s="242"/>
      <c r="W34" s="244"/>
      <c r="X34" s="244"/>
      <c r="Y34" s="164"/>
      <c r="Z34" s="107"/>
      <c r="AA34" s="231"/>
      <c r="AB34" s="245"/>
      <c r="AC34" s="183"/>
      <c r="AD34" s="246"/>
      <c r="AE34" s="108"/>
    </row>
    <row r="35" spans="1:31" s="19" customFormat="1" ht="12.75">
      <c r="A35" s="159" t="s">
        <v>114</v>
      </c>
      <c r="B35" s="160" t="s">
        <v>115</v>
      </c>
      <c r="C35" s="156" t="s">
        <v>1427</v>
      </c>
      <c r="D35" s="160" t="s">
        <v>116</v>
      </c>
      <c r="E35" s="156" t="s">
        <v>119</v>
      </c>
      <c r="F35" s="475" t="s">
        <v>1438</v>
      </c>
      <c r="G35" s="176" t="s">
        <v>135</v>
      </c>
      <c r="H35" s="241">
        <v>1213</v>
      </c>
      <c r="I35" s="242">
        <v>1</v>
      </c>
      <c r="J35" s="474" t="s">
        <v>1437</v>
      </c>
      <c r="K35" s="243"/>
      <c r="L35" s="226" t="s">
        <v>32</v>
      </c>
      <c r="M35" s="162" t="s">
        <v>128</v>
      </c>
      <c r="N35" s="162">
        <v>1</v>
      </c>
      <c r="O35" s="106">
        <v>150</v>
      </c>
      <c r="P35" s="106">
        <v>80</v>
      </c>
      <c r="Q35" s="106">
        <v>160</v>
      </c>
      <c r="R35" s="163">
        <f t="shared" si="1"/>
        <v>1.92</v>
      </c>
      <c r="S35" s="179"/>
      <c r="T35" s="229" t="s">
        <v>110</v>
      </c>
      <c r="U35" s="242"/>
      <c r="V35" s="242"/>
      <c r="W35" s="244"/>
      <c r="X35" s="244"/>
      <c r="Y35" s="164"/>
      <c r="Z35" s="107"/>
      <c r="AA35" s="231"/>
      <c r="AB35" s="245"/>
      <c r="AC35" s="183"/>
      <c r="AD35" s="246"/>
      <c r="AE35" s="108"/>
    </row>
    <row r="36" spans="1:31" s="19" customFormat="1" ht="12.75">
      <c r="A36" s="159" t="s">
        <v>114</v>
      </c>
      <c r="B36" s="160" t="s">
        <v>115</v>
      </c>
      <c r="C36" s="156" t="s">
        <v>1427</v>
      </c>
      <c r="D36" s="160" t="s">
        <v>116</v>
      </c>
      <c r="E36" s="156" t="s">
        <v>119</v>
      </c>
      <c r="F36" s="475" t="s">
        <v>1438</v>
      </c>
      <c r="G36" s="176" t="s">
        <v>136</v>
      </c>
      <c r="H36" s="241">
        <v>1213</v>
      </c>
      <c r="I36" s="242">
        <v>1</v>
      </c>
      <c r="J36" s="474" t="s">
        <v>1437</v>
      </c>
      <c r="K36" s="243"/>
      <c r="L36" s="226" t="s">
        <v>32</v>
      </c>
      <c r="M36" s="162" t="s">
        <v>128</v>
      </c>
      <c r="N36" s="162">
        <v>1</v>
      </c>
      <c r="O36" s="106">
        <v>150</v>
      </c>
      <c r="P36" s="106">
        <v>80</v>
      </c>
      <c r="Q36" s="106">
        <v>160</v>
      </c>
      <c r="R36" s="163">
        <f t="shared" si="1"/>
        <v>1.92</v>
      </c>
      <c r="S36" s="179"/>
      <c r="T36" s="229" t="s">
        <v>110</v>
      </c>
      <c r="U36" s="242"/>
      <c r="V36" s="242"/>
      <c r="W36" s="244"/>
      <c r="X36" s="244"/>
      <c r="Y36" s="164"/>
      <c r="Z36" s="107"/>
      <c r="AA36" s="231"/>
      <c r="AB36" s="245"/>
      <c r="AC36" s="183"/>
      <c r="AD36" s="246"/>
      <c r="AE36" s="108"/>
    </row>
    <row r="37" spans="1:31" s="19" customFormat="1" ht="12.75">
      <c r="A37" s="159" t="s">
        <v>114</v>
      </c>
      <c r="B37" s="160" t="s">
        <v>115</v>
      </c>
      <c r="C37" s="156" t="s">
        <v>1427</v>
      </c>
      <c r="D37" s="160" t="s">
        <v>116</v>
      </c>
      <c r="E37" s="156" t="s">
        <v>119</v>
      </c>
      <c r="F37" s="475" t="s">
        <v>1438</v>
      </c>
      <c r="G37" s="176" t="s">
        <v>137</v>
      </c>
      <c r="H37" s="241">
        <v>1213</v>
      </c>
      <c r="I37" s="242">
        <v>1</v>
      </c>
      <c r="J37" s="474" t="s">
        <v>1437</v>
      </c>
      <c r="K37" s="243"/>
      <c r="L37" s="226" t="s">
        <v>32</v>
      </c>
      <c r="M37" s="162" t="s">
        <v>128</v>
      </c>
      <c r="N37" s="162">
        <v>1</v>
      </c>
      <c r="O37" s="106">
        <v>150</v>
      </c>
      <c r="P37" s="106">
        <v>80</v>
      </c>
      <c r="Q37" s="106">
        <v>160</v>
      </c>
      <c r="R37" s="163">
        <f t="shared" si="1"/>
        <v>1.92</v>
      </c>
      <c r="S37" s="179"/>
      <c r="T37" s="229" t="s">
        <v>110</v>
      </c>
      <c r="U37" s="242"/>
      <c r="V37" s="242"/>
      <c r="W37" s="244"/>
      <c r="X37" s="244"/>
      <c r="Y37" s="164"/>
      <c r="Z37" s="107"/>
      <c r="AA37" s="231"/>
      <c r="AB37" s="245"/>
      <c r="AC37" s="183"/>
      <c r="AD37" s="246"/>
      <c r="AE37" s="108"/>
    </row>
    <row r="38" spans="1:31" s="19" customFormat="1" ht="12.75">
      <c r="A38" s="159" t="s">
        <v>114</v>
      </c>
      <c r="B38" s="160" t="s">
        <v>115</v>
      </c>
      <c r="C38" s="156" t="s">
        <v>1427</v>
      </c>
      <c r="D38" s="160" t="s">
        <v>116</v>
      </c>
      <c r="E38" s="156" t="s">
        <v>119</v>
      </c>
      <c r="F38" s="643" t="s">
        <v>1471</v>
      </c>
      <c r="G38" s="176" t="s">
        <v>138</v>
      </c>
      <c r="H38" s="241">
        <v>1222</v>
      </c>
      <c r="I38" s="378" t="s">
        <v>1439</v>
      </c>
      <c r="J38" s="474" t="s">
        <v>1432</v>
      </c>
      <c r="K38" s="243"/>
      <c r="L38" s="226" t="s">
        <v>32</v>
      </c>
      <c r="M38" s="162" t="s">
        <v>128</v>
      </c>
      <c r="N38" s="162">
        <v>1</v>
      </c>
      <c r="O38" s="106">
        <v>150</v>
      </c>
      <c r="P38" s="106">
        <v>80</v>
      </c>
      <c r="Q38" s="106">
        <v>160</v>
      </c>
      <c r="R38" s="163">
        <f t="shared" si="1"/>
        <v>1.92</v>
      </c>
      <c r="S38" s="179"/>
      <c r="T38" s="229" t="s">
        <v>110</v>
      </c>
      <c r="U38" s="242"/>
      <c r="V38" s="242"/>
      <c r="W38" s="244"/>
      <c r="X38" s="244"/>
      <c r="Y38" s="164"/>
      <c r="Z38" s="107"/>
      <c r="AA38" s="231"/>
      <c r="AB38" s="245"/>
      <c r="AC38" s="183"/>
      <c r="AD38" s="246"/>
      <c r="AE38" s="108"/>
    </row>
    <row r="39" spans="1:31" s="19" customFormat="1" ht="12.75">
      <c r="A39" s="159" t="s">
        <v>114</v>
      </c>
      <c r="B39" s="160" t="s">
        <v>115</v>
      </c>
      <c r="C39" s="156" t="s">
        <v>1427</v>
      </c>
      <c r="D39" s="160" t="s">
        <v>116</v>
      </c>
      <c r="E39" s="156" t="s">
        <v>119</v>
      </c>
      <c r="F39" s="475" t="s">
        <v>1438</v>
      </c>
      <c r="G39" s="176" t="s">
        <v>141</v>
      </c>
      <c r="H39" s="241">
        <v>1213</v>
      </c>
      <c r="I39" s="242">
        <v>1</v>
      </c>
      <c r="J39" s="474" t="s">
        <v>1437</v>
      </c>
      <c r="K39" s="243"/>
      <c r="L39" s="226" t="s">
        <v>32</v>
      </c>
      <c r="M39" s="162" t="s">
        <v>139</v>
      </c>
      <c r="N39" s="162">
        <v>1</v>
      </c>
      <c r="O39" s="106">
        <v>55</v>
      </c>
      <c r="P39" s="106">
        <v>65</v>
      </c>
      <c r="Q39" s="106">
        <v>70</v>
      </c>
      <c r="R39" s="163">
        <f t="shared" si="1"/>
        <v>0.25025</v>
      </c>
      <c r="S39" s="179"/>
      <c r="T39" s="229" t="s">
        <v>110</v>
      </c>
      <c r="U39" s="242"/>
      <c r="V39" s="242"/>
      <c r="W39" s="244"/>
      <c r="X39" s="244"/>
      <c r="Y39" s="164"/>
      <c r="Z39" s="107"/>
      <c r="AA39" s="231"/>
      <c r="AB39" s="245"/>
      <c r="AC39" s="183"/>
      <c r="AD39" s="246"/>
      <c r="AE39" s="108"/>
    </row>
    <row r="40" spans="1:31" s="19" customFormat="1" ht="12.75">
      <c r="A40" s="159" t="s">
        <v>114</v>
      </c>
      <c r="B40" s="160" t="s">
        <v>115</v>
      </c>
      <c r="C40" s="156" t="s">
        <v>1427</v>
      </c>
      <c r="D40" s="160" t="s">
        <v>116</v>
      </c>
      <c r="E40" s="156" t="s">
        <v>119</v>
      </c>
      <c r="F40" s="475" t="s">
        <v>1438</v>
      </c>
      <c r="G40" s="176" t="s">
        <v>142</v>
      </c>
      <c r="H40" s="241">
        <v>1213</v>
      </c>
      <c r="I40" s="242">
        <v>1</v>
      </c>
      <c r="J40" s="474" t="s">
        <v>1437</v>
      </c>
      <c r="K40" s="243"/>
      <c r="L40" s="226" t="s">
        <v>32</v>
      </c>
      <c r="M40" s="162" t="s">
        <v>139</v>
      </c>
      <c r="N40" s="162">
        <v>1</v>
      </c>
      <c r="O40" s="106">
        <v>55</v>
      </c>
      <c r="P40" s="106">
        <v>65</v>
      </c>
      <c r="Q40" s="106">
        <v>70</v>
      </c>
      <c r="R40" s="163">
        <f t="shared" si="1"/>
        <v>0.25025</v>
      </c>
      <c r="S40" s="179"/>
      <c r="T40" s="229" t="s">
        <v>110</v>
      </c>
      <c r="U40" s="242"/>
      <c r="V40" s="242"/>
      <c r="W40" s="244"/>
      <c r="X40" s="244"/>
      <c r="Y40" s="164"/>
      <c r="Z40" s="107"/>
      <c r="AA40" s="231"/>
      <c r="AB40" s="245"/>
      <c r="AC40" s="183"/>
      <c r="AD40" s="246"/>
      <c r="AE40" s="108"/>
    </row>
    <row r="41" spans="1:31" s="19" customFormat="1" ht="12.75">
      <c r="A41" s="159" t="s">
        <v>114</v>
      </c>
      <c r="B41" s="160" t="s">
        <v>115</v>
      </c>
      <c r="C41" s="156" t="s">
        <v>1427</v>
      </c>
      <c r="D41" s="160" t="s">
        <v>116</v>
      </c>
      <c r="E41" s="156" t="s">
        <v>119</v>
      </c>
      <c r="F41" s="475" t="s">
        <v>1438</v>
      </c>
      <c r="G41" s="176" t="s">
        <v>143</v>
      </c>
      <c r="H41" s="241">
        <v>1213</v>
      </c>
      <c r="I41" s="242">
        <v>1</v>
      </c>
      <c r="J41" s="474" t="s">
        <v>1437</v>
      </c>
      <c r="K41" s="243"/>
      <c r="L41" s="226" t="s">
        <v>32</v>
      </c>
      <c r="M41" s="106" t="s">
        <v>106</v>
      </c>
      <c r="N41" s="162">
        <v>1</v>
      </c>
      <c r="O41" s="106">
        <v>130</v>
      </c>
      <c r="P41" s="106">
        <v>50</v>
      </c>
      <c r="Q41" s="106">
        <v>65</v>
      </c>
      <c r="R41" s="163">
        <f t="shared" si="1"/>
        <v>0.4225</v>
      </c>
      <c r="S41" s="179"/>
      <c r="T41" s="229" t="s">
        <v>110</v>
      </c>
      <c r="U41" s="242"/>
      <c r="V41" s="242"/>
      <c r="W41" s="244"/>
      <c r="X41" s="244"/>
      <c r="Y41" s="164"/>
      <c r="Z41" s="107"/>
      <c r="AA41" s="231"/>
      <c r="AB41" s="245"/>
      <c r="AC41" s="183"/>
      <c r="AD41" s="246"/>
      <c r="AE41" s="108" t="s">
        <v>140</v>
      </c>
    </row>
    <row r="42" spans="1:31" s="19" customFormat="1" ht="12.75">
      <c r="A42" s="159" t="s">
        <v>114</v>
      </c>
      <c r="B42" s="160" t="s">
        <v>115</v>
      </c>
      <c r="C42" s="156" t="s">
        <v>1427</v>
      </c>
      <c r="D42" s="160" t="s">
        <v>116</v>
      </c>
      <c r="E42" s="156" t="s">
        <v>119</v>
      </c>
      <c r="F42" s="475" t="s">
        <v>1438</v>
      </c>
      <c r="G42" s="176" t="s">
        <v>144</v>
      </c>
      <c r="H42" s="241">
        <v>1213</v>
      </c>
      <c r="I42" s="242">
        <v>1</v>
      </c>
      <c r="J42" s="474" t="s">
        <v>1437</v>
      </c>
      <c r="K42" s="243"/>
      <c r="L42" s="226" t="s">
        <v>32</v>
      </c>
      <c r="M42" s="106" t="s">
        <v>106</v>
      </c>
      <c r="N42" s="162">
        <v>1</v>
      </c>
      <c r="O42" s="106">
        <v>120</v>
      </c>
      <c r="P42" s="106">
        <v>60</v>
      </c>
      <c r="Q42" s="106">
        <v>70</v>
      </c>
      <c r="R42" s="163">
        <f t="shared" si="1"/>
        <v>0.504</v>
      </c>
      <c r="S42" s="179"/>
      <c r="T42" s="229" t="s">
        <v>110</v>
      </c>
      <c r="U42" s="242"/>
      <c r="V42" s="242"/>
      <c r="W42" s="244"/>
      <c r="X42" s="244"/>
      <c r="Y42" s="164"/>
      <c r="Z42" s="107"/>
      <c r="AA42" s="231"/>
      <c r="AB42" s="245"/>
      <c r="AC42" s="183"/>
      <c r="AD42" s="246"/>
      <c r="AE42" s="108"/>
    </row>
    <row r="43" spans="1:31" s="19" customFormat="1" ht="12.75">
      <c r="A43" s="159" t="s">
        <v>114</v>
      </c>
      <c r="B43" s="160" t="s">
        <v>115</v>
      </c>
      <c r="C43" s="156" t="s">
        <v>1427</v>
      </c>
      <c r="D43" s="160" t="s">
        <v>116</v>
      </c>
      <c r="E43" s="156" t="s">
        <v>119</v>
      </c>
      <c r="F43" s="475" t="s">
        <v>1438</v>
      </c>
      <c r="G43" s="176" t="s">
        <v>145</v>
      </c>
      <c r="H43" s="241">
        <v>1213</v>
      </c>
      <c r="I43" s="242">
        <v>1</v>
      </c>
      <c r="J43" s="474" t="s">
        <v>1437</v>
      </c>
      <c r="K43" s="243"/>
      <c r="L43" s="226" t="s">
        <v>32</v>
      </c>
      <c r="M43" s="106" t="s">
        <v>106</v>
      </c>
      <c r="N43" s="162">
        <v>1</v>
      </c>
      <c r="O43" s="106">
        <v>120</v>
      </c>
      <c r="P43" s="106">
        <v>60</v>
      </c>
      <c r="Q43" s="106">
        <v>70</v>
      </c>
      <c r="R43" s="163">
        <f t="shared" si="1"/>
        <v>0.504</v>
      </c>
      <c r="S43" s="179"/>
      <c r="T43" s="229" t="s">
        <v>110</v>
      </c>
      <c r="U43" s="242"/>
      <c r="V43" s="242"/>
      <c r="W43" s="244"/>
      <c r="X43" s="244"/>
      <c r="Y43" s="164"/>
      <c r="Z43" s="107"/>
      <c r="AA43" s="231"/>
      <c r="AB43" s="245"/>
      <c r="AC43" s="183"/>
      <c r="AD43" s="246"/>
      <c r="AE43" s="108"/>
    </row>
    <row r="44" spans="1:31" s="19" customFormat="1" ht="12.75">
      <c r="A44" s="159" t="s">
        <v>114</v>
      </c>
      <c r="B44" s="160" t="s">
        <v>115</v>
      </c>
      <c r="C44" s="156" t="s">
        <v>1427</v>
      </c>
      <c r="D44" s="160" t="s">
        <v>116</v>
      </c>
      <c r="E44" s="156" t="s">
        <v>119</v>
      </c>
      <c r="F44" s="475" t="s">
        <v>1438</v>
      </c>
      <c r="G44" s="176" t="s">
        <v>146</v>
      </c>
      <c r="H44" s="241">
        <v>1213</v>
      </c>
      <c r="I44" s="242">
        <v>1</v>
      </c>
      <c r="J44" s="474" t="s">
        <v>1437</v>
      </c>
      <c r="K44" s="243"/>
      <c r="L44" s="226" t="s">
        <v>32</v>
      </c>
      <c r="M44" s="106" t="s">
        <v>106</v>
      </c>
      <c r="N44" s="162">
        <v>1</v>
      </c>
      <c r="O44" s="106">
        <v>76</v>
      </c>
      <c r="P44" s="106">
        <v>80</v>
      </c>
      <c r="Q44" s="106">
        <v>60</v>
      </c>
      <c r="R44" s="163">
        <f t="shared" si="1"/>
        <v>0.3648</v>
      </c>
      <c r="S44" s="179"/>
      <c r="T44" s="229" t="s">
        <v>110</v>
      </c>
      <c r="U44" s="242"/>
      <c r="V44" s="242"/>
      <c r="W44" s="244"/>
      <c r="X44" s="244"/>
      <c r="Y44" s="164"/>
      <c r="Z44" s="107"/>
      <c r="AA44" s="231"/>
      <c r="AB44" s="245"/>
      <c r="AC44" s="183"/>
      <c r="AD44" s="246"/>
      <c r="AE44" s="108"/>
    </row>
    <row r="45" spans="1:31" s="19" customFormat="1" ht="12.75">
      <c r="A45" s="159" t="s">
        <v>114</v>
      </c>
      <c r="B45" s="160" t="s">
        <v>115</v>
      </c>
      <c r="C45" s="156" t="s">
        <v>1427</v>
      </c>
      <c r="D45" s="160" t="s">
        <v>116</v>
      </c>
      <c r="E45" s="156" t="s">
        <v>119</v>
      </c>
      <c r="F45" s="643" t="s">
        <v>1438</v>
      </c>
      <c r="G45" s="176" t="s">
        <v>147</v>
      </c>
      <c r="H45" s="241">
        <v>1213</v>
      </c>
      <c r="I45" s="378">
        <v>1</v>
      </c>
      <c r="J45" s="487" t="s">
        <v>1437</v>
      </c>
      <c r="K45" s="243"/>
      <c r="L45" s="226" t="s">
        <v>32</v>
      </c>
      <c r="M45" s="106" t="s">
        <v>148</v>
      </c>
      <c r="N45" s="162">
        <v>1</v>
      </c>
      <c r="O45" s="106"/>
      <c r="P45" s="106"/>
      <c r="Q45" s="106"/>
      <c r="R45" s="163">
        <v>0.15</v>
      </c>
      <c r="S45" s="210"/>
      <c r="T45" s="229" t="s">
        <v>110</v>
      </c>
      <c r="U45" s="242"/>
      <c r="V45" s="242"/>
      <c r="W45" s="244"/>
      <c r="X45" s="244"/>
      <c r="Y45" s="164"/>
      <c r="Z45" s="107"/>
      <c r="AA45" s="231"/>
      <c r="AB45" s="245"/>
      <c r="AC45" s="211"/>
      <c r="AD45" s="246"/>
      <c r="AE45" s="108" t="s">
        <v>140</v>
      </c>
    </row>
    <row r="46" spans="1:32" s="19" customFormat="1" ht="12.75">
      <c r="A46" s="159" t="s">
        <v>114</v>
      </c>
      <c r="B46" s="160" t="s">
        <v>115</v>
      </c>
      <c r="C46" s="156" t="s">
        <v>1427</v>
      </c>
      <c r="D46" s="160" t="s">
        <v>116</v>
      </c>
      <c r="E46" s="156" t="s">
        <v>119</v>
      </c>
      <c r="F46" s="643" t="s">
        <v>1438</v>
      </c>
      <c r="G46" s="176" t="s">
        <v>149</v>
      </c>
      <c r="H46" s="241">
        <v>1213</v>
      </c>
      <c r="I46" s="378">
        <v>1</v>
      </c>
      <c r="J46" s="487" t="s">
        <v>1437</v>
      </c>
      <c r="K46" s="243"/>
      <c r="L46" s="226" t="s">
        <v>32</v>
      </c>
      <c r="M46" s="106" t="s">
        <v>148</v>
      </c>
      <c r="N46" s="162">
        <v>1</v>
      </c>
      <c r="O46" s="49"/>
      <c r="P46" s="49"/>
      <c r="Q46" s="49"/>
      <c r="R46" s="163">
        <v>0.15</v>
      </c>
      <c r="S46" s="179"/>
      <c r="T46" s="229" t="s">
        <v>110</v>
      </c>
      <c r="U46" s="235"/>
      <c r="V46" s="235"/>
      <c r="W46" s="237"/>
      <c r="X46" s="237"/>
      <c r="Y46" s="164"/>
      <c r="Z46" s="50"/>
      <c r="AA46" s="231"/>
      <c r="AB46" s="239"/>
      <c r="AC46" s="183"/>
      <c r="AD46" s="240"/>
      <c r="AE46" s="51"/>
      <c r="AF46" s="212"/>
    </row>
    <row r="47" spans="1:32" s="19" customFormat="1" ht="12.75">
      <c r="A47" s="159" t="s">
        <v>114</v>
      </c>
      <c r="B47" s="160" t="s">
        <v>115</v>
      </c>
      <c r="C47" s="156" t="s">
        <v>1427</v>
      </c>
      <c r="D47" s="160" t="s">
        <v>116</v>
      </c>
      <c r="E47" s="156" t="s">
        <v>119</v>
      </c>
      <c r="F47" s="643" t="s">
        <v>1438</v>
      </c>
      <c r="G47" s="176" t="s">
        <v>150</v>
      </c>
      <c r="H47" s="241">
        <v>1213</v>
      </c>
      <c r="I47" s="378">
        <v>1</v>
      </c>
      <c r="J47" s="487" t="s">
        <v>1437</v>
      </c>
      <c r="K47" s="243"/>
      <c r="L47" s="226" t="s">
        <v>32</v>
      </c>
      <c r="M47" s="106" t="s">
        <v>148</v>
      </c>
      <c r="N47" s="162">
        <v>1</v>
      </c>
      <c r="O47" s="49"/>
      <c r="P47" s="49"/>
      <c r="Q47" s="49"/>
      <c r="R47" s="163">
        <v>0.15</v>
      </c>
      <c r="S47" s="179"/>
      <c r="T47" s="229" t="s">
        <v>110</v>
      </c>
      <c r="U47" s="235"/>
      <c r="V47" s="235"/>
      <c r="W47" s="237"/>
      <c r="X47" s="259"/>
      <c r="Y47" s="164"/>
      <c r="Z47" s="50"/>
      <c r="AA47" s="231"/>
      <c r="AB47" s="239"/>
      <c r="AC47" s="183"/>
      <c r="AD47" s="260"/>
      <c r="AE47" s="261"/>
      <c r="AF47" s="253"/>
    </row>
    <row r="48" spans="1:32" s="19" customFormat="1" ht="12.75">
      <c r="A48" s="159" t="s">
        <v>114</v>
      </c>
      <c r="B48" s="160" t="s">
        <v>115</v>
      </c>
      <c r="C48" s="156" t="s">
        <v>1427</v>
      </c>
      <c r="D48" s="160" t="s">
        <v>116</v>
      </c>
      <c r="E48" s="156" t="s">
        <v>119</v>
      </c>
      <c r="F48" s="643" t="s">
        <v>1438</v>
      </c>
      <c r="G48" s="176" t="s">
        <v>151</v>
      </c>
      <c r="H48" s="241">
        <v>1213</v>
      </c>
      <c r="I48" s="378">
        <v>1</v>
      </c>
      <c r="J48" s="487" t="s">
        <v>1437</v>
      </c>
      <c r="K48" s="243"/>
      <c r="L48" s="226" t="s">
        <v>32</v>
      </c>
      <c r="M48" s="106" t="s">
        <v>148</v>
      </c>
      <c r="N48" s="162">
        <v>1</v>
      </c>
      <c r="O48" s="49"/>
      <c r="P48" s="49"/>
      <c r="Q48" s="49"/>
      <c r="R48" s="163">
        <v>0.15</v>
      </c>
      <c r="S48" s="179"/>
      <c r="T48" s="229" t="s">
        <v>110</v>
      </c>
      <c r="U48" s="235"/>
      <c r="V48" s="235"/>
      <c r="W48" s="237"/>
      <c r="X48" s="259"/>
      <c r="Y48" s="164"/>
      <c r="Z48" s="50"/>
      <c r="AA48" s="231"/>
      <c r="AB48" s="239"/>
      <c r="AC48" s="183"/>
      <c r="AD48" s="260"/>
      <c r="AE48" s="261"/>
      <c r="AF48" s="253"/>
    </row>
    <row r="49" spans="1:32" s="19" customFormat="1" ht="12.75">
      <c r="A49" s="159" t="s">
        <v>114</v>
      </c>
      <c r="B49" s="160" t="s">
        <v>115</v>
      </c>
      <c r="C49" s="156" t="s">
        <v>1427</v>
      </c>
      <c r="D49" s="160" t="s">
        <v>116</v>
      </c>
      <c r="E49" s="156" t="s">
        <v>119</v>
      </c>
      <c r="F49" s="643" t="s">
        <v>1438</v>
      </c>
      <c r="G49" s="176" t="s">
        <v>153</v>
      </c>
      <c r="H49" s="234">
        <v>1213</v>
      </c>
      <c r="I49" s="378">
        <v>1</v>
      </c>
      <c r="J49" s="487" t="s">
        <v>1437</v>
      </c>
      <c r="K49" s="236"/>
      <c r="L49" s="226" t="s">
        <v>32</v>
      </c>
      <c r="M49" s="49" t="s">
        <v>152</v>
      </c>
      <c r="N49" s="162">
        <v>1</v>
      </c>
      <c r="O49" s="49"/>
      <c r="P49" s="49"/>
      <c r="Q49" s="49"/>
      <c r="R49" s="163">
        <v>0.15</v>
      </c>
      <c r="S49" s="179"/>
      <c r="T49" s="229" t="s">
        <v>99</v>
      </c>
      <c r="U49" s="235"/>
      <c r="V49" s="235"/>
      <c r="W49" s="237"/>
      <c r="X49" s="259"/>
      <c r="Y49" s="164"/>
      <c r="Z49" s="50"/>
      <c r="AA49" s="231"/>
      <c r="AB49" s="239"/>
      <c r="AC49" s="183"/>
      <c r="AD49" s="260"/>
      <c r="AE49" s="261"/>
      <c r="AF49" s="253"/>
    </row>
    <row r="50" spans="1:32" s="19" customFormat="1" ht="12.75">
      <c r="A50" s="159" t="s">
        <v>114</v>
      </c>
      <c r="B50" s="160" t="s">
        <v>115</v>
      </c>
      <c r="C50" s="156" t="s">
        <v>1427</v>
      </c>
      <c r="D50" s="160" t="s">
        <v>116</v>
      </c>
      <c r="E50" s="156" t="s">
        <v>119</v>
      </c>
      <c r="F50" s="643" t="s">
        <v>1438</v>
      </c>
      <c r="G50" s="176" t="s">
        <v>154</v>
      </c>
      <c r="H50" s="234">
        <v>1213</v>
      </c>
      <c r="I50" s="378">
        <v>1</v>
      </c>
      <c r="J50" s="487" t="s">
        <v>1437</v>
      </c>
      <c r="K50" s="236"/>
      <c r="L50" s="226" t="s">
        <v>32</v>
      </c>
      <c r="M50" s="49" t="s">
        <v>107</v>
      </c>
      <c r="N50" s="162">
        <v>1</v>
      </c>
      <c r="O50" s="49"/>
      <c r="P50" s="49"/>
      <c r="Q50" s="49"/>
      <c r="R50" s="163">
        <v>0.15</v>
      </c>
      <c r="S50" s="179"/>
      <c r="T50" s="229" t="s">
        <v>99</v>
      </c>
      <c r="U50" s="235"/>
      <c r="V50" s="235"/>
      <c r="W50" s="237"/>
      <c r="X50" s="259"/>
      <c r="Y50" s="164"/>
      <c r="Z50" s="50"/>
      <c r="AA50" s="231"/>
      <c r="AB50" s="239"/>
      <c r="AC50" s="183"/>
      <c r="AD50" s="260"/>
      <c r="AE50" s="261"/>
      <c r="AF50" s="253"/>
    </row>
    <row r="51" spans="1:32" ht="12.75">
      <c r="A51" s="159" t="s">
        <v>114</v>
      </c>
      <c r="B51" s="160" t="s">
        <v>115</v>
      </c>
      <c r="C51" s="156" t="s">
        <v>1427</v>
      </c>
      <c r="D51" s="160" t="s">
        <v>116</v>
      </c>
      <c r="E51" s="156" t="s">
        <v>119</v>
      </c>
      <c r="F51" s="374" t="s">
        <v>1438</v>
      </c>
      <c r="G51" s="176" t="s">
        <v>155</v>
      </c>
      <c r="H51" s="234">
        <v>1213</v>
      </c>
      <c r="I51" s="235">
        <v>1</v>
      </c>
      <c r="J51" s="473" t="s">
        <v>1437</v>
      </c>
      <c r="K51" s="236"/>
      <c r="L51" s="226" t="s">
        <v>32</v>
      </c>
      <c r="M51" s="49" t="s">
        <v>113</v>
      </c>
      <c r="N51" s="162">
        <v>1</v>
      </c>
      <c r="O51" s="49">
        <v>120</v>
      </c>
      <c r="P51" s="49">
        <v>45</v>
      </c>
      <c r="Q51" s="49">
        <v>180</v>
      </c>
      <c r="R51" s="163">
        <f>(O51*P51*Q51)/1000000</f>
        <v>0.972</v>
      </c>
      <c r="S51" s="179"/>
      <c r="T51" s="229" t="s">
        <v>110</v>
      </c>
      <c r="U51" s="235"/>
      <c r="V51" s="235"/>
      <c r="W51" s="237"/>
      <c r="X51" s="259"/>
      <c r="Y51" s="164"/>
      <c r="Z51" s="50"/>
      <c r="AA51" s="231"/>
      <c r="AB51" s="239"/>
      <c r="AC51" s="183"/>
      <c r="AD51" s="260"/>
      <c r="AE51" s="261"/>
      <c r="AF51" s="252"/>
    </row>
    <row r="52" spans="1:32" ht="12.75">
      <c r="A52" s="159" t="s">
        <v>114</v>
      </c>
      <c r="B52" s="160" t="s">
        <v>115</v>
      </c>
      <c r="C52" s="156" t="s">
        <v>1427</v>
      </c>
      <c r="D52" s="160" t="s">
        <v>116</v>
      </c>
      <c r="E52" s="156" t="s">
        <v>119</v>
      </c>
      <c r="F52" s="436" t="s">
        <v>1471</v>
      </c>
      <c r="G52" s="176" t="s">
        <v>156</v>
      </c>
      <c r="H52" s="234">
        <v>1213</v>
      </c>
      <c r="I52" s="436" t="s">
        <v>1215</v>
      </c>
      <c r="J52" s="473" t="s">
        <v>1432</v>
      </c>
      <c r="K52" s="236"/>
      <c r="L52" s="226" t="s">
        <v>32</v>
      </c>
      <c r="M52" s="49" t="s">
        <v>113</v>
      </c>
      <c r="N52" s="162">
        <v>1</v>
      </c>
      <c r="O52" s="49">
        <v>120</v>
      </c>
      <c r="P52" s="49">
        <v>45</v>
      </c>
      <c r="Q52" s="49">
        <v>180</v>
      </c>
      <c r="R52" s="163">
        <f>(O52*P52*Q52)/1000000</f>
        <v>0.972</v>
      </c>
      <c r="S52" s="179"/>
      <c r="T52" s="229" t="s">
        <v>110</v>
      </c>
      <c r="U52" s="235"/>
      <c r="V52" s="235"/>
      <c r="W52" s="237"/>
      <c r="X52" s="259"/>
      <c r="Y52" s="164"/>
      <c r="Z52" s="50"/>
      <c r="AA52" s="231"/>
      <c r="AB52" s="239"/>
      <c r="AC52" s="183"/>
      <c r="AD52" s="260"/>
      <c r="AE52" s="261"/>
      <c r="AF52" s="252"/>
    </row>
    <row r="53" spans="1:32" ht="12.75">
      <c r="A53" s="159" t="s">
        <v>114</v>
      </c>
      <c r="B53" s="160" t="s">
        <v>115</v>
      </c>
      <c r="C53" s="156" t="s">
        <v>1427</v>
      </c>
      <c r="D53" s="160" t="s">
        <v>116</v>
      </c>
      <c r="E53" s="156" t="s">
        <v>119</v>
      </c>
      <c r="F53" s="374" t="s">
        <v>1438</v>
      </c>
      <c r="G53" s="176" t="s">
        <v>157</v>
      </c>
      <c r="H53" s="234">
        <v>1213</v>
      </c>
      <c r="I53" s="235">
        <v>1</v>
      </c>
      <c r="J53" s="473" t="s">
        <v>1437</v>
      </c>
      <c r="K53" s="236"/>
      <c r="L53" s="226" t="s">
        <v>32</v>
      </c>
      <c r="M53" s="49" t="s">
        <v>113</v>
      </c>
      <c r="N53" s="162">
        <v>1</v>
      </c>
      <c r="O53" s="49">
        <v>100</v>
      </c>
      <c r="P53" s="49">
        <v>45</v>
      </c>
      <c r="Q53" s="49">
        <v>180</v>
      </c>
      <c r="R53" s="163">
        <f>(O53*P53*Q53)/1000000</f>
        <v>0.81</v>
      </c>
      <c r="S53" s="179"/>
      <c r="T53" s="229" t="s">
        <v>110</v>
      </c>
      <c r="U53" s="235"/>
      <c r="V53" s="235"/>
      <c r="W53" s="237"/>
      <c r="X53" s="259"/>
      <c r="Y53" s="164"/>
      <c r="Z53" s="50"/>
      <c r="AA53" s="231"/>
      <c r="AB53" s="239"/>
      <c r="AC53" s="183"/>
      <c r="AD53" s="260"/>
      <c r="AE53" s="261"/>
      <c r="AF53" s="252"/>
    </row>
    <row r="54" spans="1:32" ht="12.75">
      <c r="A54" s="159" t="s">
        <v>114</v>
      </c>
      <c r="B54" s="160" t="s">
        <v>115</v>
      </c>
      <c r="C54" s="156" t="s">
        <v>1427</v>
      </c>
      <c r="D54" s="160" t="s">
        <v>116</v>
      </c>
      <c r="E54" s="156" t="s">
        <v>119</v>
      </c>
      <c r="F54" s="374" t="s">
        <v>1438</v>
      </c>
      <c r="G54" s="176" t="s">
        <v>158</v>
      </c>
      <c r="H54" s="234">
        <v>1213</v>
      </c>
      <c r="I54" s="235">
        <v>1</v>
      </c>
      <c r="J54" s="473" t="s">
        <v>1437</v>
      </c>
      <c r="K54" s="236"/>
      <c r="L54" s="226" t="s">
        <v>32</v>
      </c>
      <c r="M54" s="49" t="s">
        <v>113</v>
      </c>
      <c r="N54" s="162">
        <v>1</v>
      </c>
      <c r="O54" s="49">
        <v>120</v>
      </c>
      <c r="P54" s="49">
        <v>45</v>
      </c>
      <c r="Q54" s="49">
        <v>180</v>
      </c>
      <c r="R54" s="163">
        <f>(O54*P54*Q54)/1000000</f>
        <v>0.972</v>
      </c>
      <c r="S54" s="179"/>
      <c r="T54" s="229" t="s">
        <v>110</v>
      </c>
      <c r="U54" s="235"/>
      <c r="V54" s="235"/>
      <c r="W54" s="237"/>
      <c r="X54" s="259"/>
      <c r="Y54" s="164"/>
      <c r="Z54" s="50"/>
      <c r="AA54" s="231"/>
      <c r="AB54" s="239"/>
      <c r="AC54" s="183"/>
      <c r="AD54" s="260"/>
      <c r="AE54" s="261"/>
      <c r="AF54" s="252"/>
    </row>
    <row r="55" spans="1:32" ht="12.75">
      <c r="A55" s="159" t="s">
        <v>114</v>
      </c>
      <c r="B55" s="160" t="s">
        <v>115</v>
      </c>
      <c r="C55" s="156" t="s">
        <v>1427</v>
      </c>
      <c r="D55" s="160" t="s">
        <v>116</v>
      </c>
      <c r="E55" s="156" t="s">
        <v>119</v>
      </c>
      <c r="F55" s="374" t="s">
        <v>1438</v>
      </c>
      <c r="G55" s="176" t="s">
        <v>159</v>
      </c>
      <c r="H55" s="234">
        <v>1213</v>
      </c>
      <c r="I55" s="235">
        <v>1</v>
      </c>
      <c r="J55" s="473" t="s">
        <v>1437</v>
      </c>
      <c r="K55" s="236"/>
      <c r="L55" s="226" t="s">
        <v>33</v>
      </c>
      <c r="M55" s="49" t="s">
        <v>109</v>
      </c>
      <c r="N55" s="162">
        <v>1</v>
      </c>
      <c r="O55" s="49"/>
      <c r="P55" s="49"/>
      <c r="Q55" s="49"/>
      <c r="R55" s="163">
        <v>0.15</v>
      </c>
      <c r="S55" s="179"/>
      <c r="T55" s="229" t="s">
        <v>110</v>
      </c>
      <c r="U55" s="235"/>
      <c r="V55" s="235"/>
      <c r="W55" s="237"/>
      <c r="X55" s="259"/>
      <c r="Y55" s="164"/>
      <c r="Z55" s="50"/>
      <c r="AA55" s="231"/>
      <c r="AB55" s="239"/>
      <c r="AC55" s="183"/>
      <c r="AD55" s="260"/>
      <c r="AE55" s="261"/>
      <c r="AF55" s="252"/>
    </row>
    <row r="56" spans="1:32" ht="12.75">
      <c r="A56" s="159" t="s">
        <v>114</v>
      </c>
      <c r="B56" s="160" t="s">
        <v>115</v>
      </c>
      <c r="C56" s="156" t="s">
        <v>1427</v>
      </c>
      <c r="D56" s="160" t="s">
        <v>116</v>
      </c>
      <c r="E56" s="156" t="s">
        <v>119</v>
      </c>
      <c r="F56" s="374" t="s">
        <v>1438</v>
      </c>
      <c r="G56" s="176" t="s">
        <v>160</v>
      </c>
      <c r="H56" s="234">
        <v>1213</v>
      </c>
      <c r="I56" s="235">
        <v>1</v>
      </c>
      <c r="J56" s="473" t="s">
        <v>1437</v>
      </c>
      <c r="K56" s="236"/>
      <c r="L56" s="226" t="s">
        <v>33</v>
      </c>
      <c r="M56" s="49" t="s">
        <v>109</v>
      </c>
      <c r="N56" s="162">
        <v>1</v>
      </c>
      <c r="O56" s="49"/>
      <c r="P56" s="49"/>
      <c r="Q56" s="49"/>
      <c r="R56" s="163">
        <v>0.15</v>
      </c>
      <c r="S56" s="179"/>
      <c r="T56" s="229" t="s">
        <v>110</v>
      </c>
      <c r="U56" s="235"/>
      <c r="V56" s="235"/>
      <c r="W56" s="237"/>
      <c r="X56" s="259"/>
      <c r="Y56" s="164"/>
      <c r="Z56" s="50"/>
      <c r="AA56" s="231"/>
      <c r="AB56" s="239"/>
      <c r="AC56" s="183"/>
      <c r="AD56" s="260"/>
      <c r="AE56" s="261"/>
      <c r="AF56" s="252"/>
    </row>
    <row r="57" spans="1:32" ht="12.75">
      <c r="A57" s="159" t="s">
        <v>114</v>
      </c>
      <c r="B57" s="160" t="s">
        <v>115</v>
      </c>
      <c r="C57" s="156" t="s">
        <v>1427</v>
      </c>
      <c r="D57" s="160" t="s">
        <v>116</v>
      </c>
      <c r="E57" s="156" t="s">
        <v>119</v>
      </c>
      <c r="F57" s="374" t="s">
        <v>1438</v>
      </c>
      <c r="G57" s="176" t="s">
        <v>161</v>
      </c>
      <c r="H57" s="234">
        <v>1213</v>
      </c>
      <c r="I57" s="235">
        <v>1</v>
      </c>
      <c r="J57" s="473" t="s">
        <v>1437</v>
      </c>
      <c r="K57" s="236"/>
      <c r="L57" s="226" t="s">
        <v>33</v>
      </c>
      <c r="M57" s="49" t="s">
        <v>109</v>
      </c>
      <c r="N57" s="162">
        <v>1</v>
      </c>
      <c r="O57" s="49"/>
      <c r="P57" s="49"/>
      <c r="Q57" s="49"/>
      <c r="R57" s="163">
        <v>0.15</v>
      </c>
      <c r="S57" s="179"/>
      <c r="T57" s="229" t="s">
        <v>110</v>
      </c>
      <c r="U57" s="235"/>
      <c r="V57" s="235"/>
      <c r="W57" s="237"/>
      <c r="X57" s="259"/>
      <c r="Y57" s="164"/>
      <c r="Z57" s="50"/>
      <c r="AA57" s="231"/>
      <c r="AB57" s="239"/>
      <c r="AC57" s="183"/>
      <c r="AD57" s="260"/>
      <c r="AE57" s="261"/>
      <c r="AF57" s="252"/>
    </row>
    <row r="58" spans="1:32" ht="12.75">
      <c r="A58" s="159" t="s">
        <v>114</v>
      </c>
      <c r="B58" s="160" t="s">
        <v>115</v>
      </c>
      <c r="C58" s="156" t="s">
        <v>1427</v>
      </c>
      <c r="D58" s="160" t="s">
        <v>116</v>
      </c>
      <c r="E58" s="156" t="s">
        <v>119</v>
      </c>
      <c r="F58" s="374" t="s">
        <v>1438</v>
      </c>
      <c r="G58" s="176" t="s">
        <v>162</v>
      </c>
      <c r="H58" s="234">
        <v>1213</v>
      </c>
      <c r="I58" s="235">
        <v>1</v>
      </c>
      <c r="J58" s="473" t="s">
        <v>1437</v>
      </c>
      <c r="K58" s="236"/>
      <c r="L58" s="226" t="s">
        <v>33</v>
      </c>
      <c r="M58" s="49" t="s">
        <v>109</v>
      </c>
      <c r="N58" s="162">
        <v>1</v>
      </c>
      <c r="O58" s="49"/>
      <c r="P58" s="49"/>
      <c r="Q58" s="49"/>
      <c r="R58" s="163">
        <v>0.15</v>
      </c>
      <c r="S58" s="179"/>
      <c r="T58" s="229" t="s">
        <v>110</v>
      </c>
      <c r="U58" s="235"/>
      <c r="V58" s="235"/>
      <c r="W58" s="237"/>
      <c r="X58" s="259"/>
      <c r="Y58" s="164"/>
      <c r="Z58" s="50"/>
      <c r="AA58" s="231"/>
      <c r="AB58" s="239"/>
      <c r="AC58" s="183"/>
      <c r="AD58" s="260"/>
      <c r="AE58" s="261"/>
      <c r="AF58" s="252"/>
    </row>
    <row r="59" spans="1:32" ht="12.75">
      <c r="A59" s="159" t="s">
        <v>114</v>
      </c>
      <c r="B59" s="160" t="s">
        <v>115</v>
      </c>
      <c r="C59" s="156" t="s">
        <v>1427</v>
      </c>
      <c r="D59" s="160" t="s">
        <v>116</v>
      </c>
      <c r="E59" s="156" t="s">
        <v>119</v>
      </c>
      <c r="F59" s="374" t="s">
        <v>1438</v>
      </c>
      <c r="G59" s="176" t="s">
        <v>163</v>
      </c>
      <c r="H59" s="234">
        <v>1213</v>
      </c>
      <c r="I59" s="235">
        <v>1</v>
      </c>
      <c r="J59" s="473" t="s">
        <v>1437</v>
      </c>
      <c r="K59" s="236"/>
      <c r="L59" s="226" t="s">
        <v>33</v>
      </c>
      <c r="M59" s="49" t="s">
        <v>109</v>
      </c>
      <c r="N59" s="162">
        <v>1</v>
      </c>
      <c r="O59" s="49"/>
      <c r="P59" s="49"/>
      <c r="Q59" s="49"/>
      <c r="R59" s="163">
        <v>0.15</v>
      </c>
      <c r="S59" s="179"/>
      <c r="T59" s="229" t="s">
        <v>110</v>
      </c>
      <c r="U59" s="235"/>
      <c r="V59" s="235"/>
      <c r="W59" s="237"/>
      <c r="X59" s="259"/>
      <c r="Y59" s="164"/>
      <c r="Z59" s="50"/>
      <c r="AA59" s="231"/>
      <c r="AB59" s="239"/>
      <c r="AC59" s="183"/>
      <c r="AD59" s="260"/>
      <c r="AE59" s="261"/>
      <c r="AF59" s="252"/>
    </row>
    <row r="60" spans="1:32" ht="12.75">
      <c r="A60" s="159" t="s">
        <v>114</v>
      </c>
      <c r="B60" s="160" t="s">
        <v>115</v>
      </c>
      <c r="C60" s="156" t="s">
        <v>1427</v>
      </c>
      <c r="D60" s="160" t="s">
        <v>116</v>
      </c>
      <c r="E60" s="156" t="s">
        <v>119</v>
      </c>
      <c r="F60" s="374" t="s">
        <v>1438</v>
      </c>
      <c r="G60" s="176" t="s">
        <v>164</v>
      </c>
      <c r="H60" s="234">
        <v>1213</v>
      </c>
      <c r="I60" s="235">
        <v>1</v>
      </c>
      <c r="J60" s="473" t="s">
        <v>1437</v>
      </c>
      <c r="K60" s="236"/>
      <c r="L60" s="226" t="s">
        <v>33</v>
      </c>
      <c r="M60" s="49" t="s">
        <v>109</v>
      </c>
      <c r="N60" s="162">
        <v>1</v>
      </c>
      <c r="O60" s="49"/>
      <c r="P60" s="49"/>
      <c r="Q60" s="49"/>
      <c r="R60" s="163">
        <v>0.15</v>
      </c>
      <c r="S60" s="179"/>
      <c r="T60" s="229" t="s">
        <v>110</v>
      </c>
      <c r="U60" s="235"/>
      <c r="V60" s="235"/>
      <c r="W60" s="237"/>
      <c r="X60" s="259"/>
      <c r="Y60" s="164"/>
      <c r="Z60" s="50"/>
      <c r="AA60" s="231"/>
      <c r="AB60" s="239"/>
      <c r="AC60" s="183"/>
      <c r="AD60" s="260"/>
      <c r="AE60" s="261"/>
      <c r="AF60" s="252"/>
    </row>
    <row r="61" spans="1:32" ht="12.75">
      <c r="A61" s="159" t="s">
        <v>114</v>
      </c>
      <c r="B61" s="160" t="s">
        <v>115</v>
      </c>
      <c r="C61" s="156" t="s">
        <v>1427</v>
      </c>
      <c r="D61" s="160" t="s">
        <v>116</v>
      </c>
      <c r="E61" s="156" t="s">
        <v>119</v>
      </c>
      <c r="F61" s="374" t="s">
        <v>1438</v>
      </c>
      <c r="G61" s="176" t="s">
        <v>165</v>
      </c>
      <c r="H61" s="234">
        <v>1213</v>
      </c>
      <c r="I61" s="235">
        <v>1</v>
      </c>
      <c r="J61" s="473" t="s">
        <v>1437</v>
      </c>
      <c r="K61" s="236"/>
      <c r="L61" s="226" t="s">
        <v>33</v>
      </c>
      <c r="M61" s="49" t="s">
        <v>109</v>
      </c>
      <c r="N61" s="162">
        <v>1</v>
      </c>
      <c r="O61" s="49"/>
      <c r="P61" s="49"/>
      <c r="Q61" s="49"/>
      <c r="R61" s="163">
        <v>0.15</v>
      </c>
      <c r="S61" s="179"/>
      <c r="T61" s="229" t="s">
        <v>110</v>
      </c>
      <c r="U61" s="235"/>
      <c r="V61" s="235"/>
      <c r="W61" s="237"/>
      <c r="X61" s="259"/>
      <c r="Y61" s="164"/>
      <c r="Z61" s="50"/>
      <c r="AA61" s="231"/>
      <c r="AB61" s="239"/>
      <c r="AC61" s="183"/>
      <c r="AD61" s="260"/>
      <c r="AE61" s="261"/>
      <c r="AF61" s="252"/>
    </row>
    <row r="62" spans="1:32" ht="12.75">
      <c r="A62" s="159" t="s">
        <v>114</v>
      </c>
      <c r="B62" s="160" t="s">
        <v>115</v>
      </c>
      <c r="C62" s="156" t="s">
        <v>1427</v>
      </c>
      <c r="D62" s="160" t="s">
        <v>116</v>
      </c>
      <c r="E62" s="156" t="s">
        <v>119</v>
      </c>
      <c r="F62" s="374" t="s">
        <v>1438</v>
      </c>
      <c r="G62" s="176" t="s">
        <v>167</v>
      </c>
      <c r="H62" s="234">
        <v>1213</v>
      </c>
      <c r="I62" s="235">
        <v>1</v>
      </c>
      <c r="J62" s="473" t="s">
        <v>1437</v>
      </c>
      <c r="K62" s="236"/>
      <c r="L62" s="226" t="s">
        <v>33</v>
      </c>
      <c r="M62" s="49" t="s">
        <v>166</v>
      </c>
      <c r="N62" s="162">
        <v>1</v>
      </c>
      <c r="O62" s="49"/>
      <c r="P62" s="49"/>
      <c r="Q62" s="49"/>
      <c r="R62" s="163">
        <v>0.1</v>
      </c>
      <c r="S62" s="179"/>
      <c r="T62" s="229" t="s">
        <v>110</v>
      </c>
      <c r="U62" s="235"/>
      <c r="V62" s="235"/>
      <c r="W62" s="237"/>
      <c r="X62" s="259"/>
      <c r="Y62" s="164"/>
      <c r="Z62" s="50"/>
      <c r="AA62" s="231"/>
      <c r="AB62" s="239"/>
      <c r="AC62" s="183"/>
      <c r="AD62" s="260"/>
      <c r="AE62" s="261"/>
      <c r="AF62" s="252"/>
    </row>
    <row r="63" spans="1:32" ht="12.75">
      <c r="A63" s="159" t="s">
        <v>114</v>
      </c>
      <c r="B63" s="160" t="s">
        <v>115</v>
      </c>
      <c r="C63" s="156" t="s">
        <v>1427</v>
      </c>
      <c r="D63" s="160" t="s">
        <v>116</v>
      </c>
      <c r="E63" s="156" t="s">
        <v>119</v>
      </c>
      <c r="F63" s="374" t="s">
        <v>1438</v>
      </c>
      <c r="G63" s="176" t="s">
        <v>168</v>
      </c>
      <c r="H63" s="234">
        <v>1213</v>
      </c>
      <c r="I63" s="235">
        <v>1</v>
      </c>
      <c r="J63" s="473" t="s">
        <v>1437</v>
      </c>
      <c r="K63" s="236"/>
      <c r="L63" s="226" t="s">
        <v>33</v>
      </c>
      <c r="M63" s="49" t="s">
        <v>166</v>
      </c>
      <c r="N63" s="162">
        <v>1</v>
      </c>
      <c r="O63" s="49"/>
      <c r="P63" s="49"/>
      <c r="Q63" s="49"/>
      <c r="R63" s="163">
        <v>0.1</v>
      </c>
      <c r="S63" s="179"/>
      <c r="T63" s="229" t="s">
        <v>110</v>
      </c>
      <c r="U63" s="235"/>
      <c r="V63" s="235"/>
      <c r="W63" s="237"/>
      <c r="X63" s="259"/>
      <c r="Y63" s="164"/>
      <c r="Z63" s="50"/>
      <c r="AA63" s="231"/>
      <c r="AB63" s="239"/>
      <c r="AC63" s="183"/>
      <c r="AD63" s="260"/>
      <c r="AE63" s="261"/>
      <c r="AF63" s="252"/>
    </row>
    <row r="64" spans="1:32" ht="12.75">
      <c r="A64" s="159" t="s">
        <v>114</v>
      </c>
      <c r="B64" s="160" t="s">
        <v>115</v>
      </c>
      <c r="C64" s="156" t="s">
        <v>1427</v>
      </c>
      <c r="D64" s="160" t="s">
        <v>116</v>
      </c>
      <c r="E64" s="156" t="s">
        <v>119</v>
      </c>
      <c r="F64" s="374" t="s">
        <v>1438</v>
      </c>
      <c r="G64" s="176" t="s">
        <v>169</v>
      </c>
      <c r="H64" s="234">
        <v>1213</v>
      </c>
      <c r="I64" s="235">
        <v>1</v>
      </c>
      <c r="J64" s="473" t="s">
        <v>1437</v>
      </c>
      <c r="K64" s="236"/>
      <c r="L64" s="226" t="s">
        <v>33</v>
      </c>
      <c r="M64" s="49" t="s">
        <v>166</v>
      </c>
      <c r="N64" s="162">
        <v>1</v>
      </c>
      <c r="O64" s="49"/>
      <c r="P64" s="49"/>
      <c r="Q64" s="49"/>
      <c r="R64" s="163">
        <v>0.1</v>
      </c>
      <c r="S64" s="179"/>
      <c r="T64" s="229" t="s">
        <v>110</v>
      </c>
      <c r="U64" s="235"/>
      <c r="V64" s="235"/>
      <c r="W64" s="237"/>
      <c r="X64" s="259"/>
      <c r="Y64" s="164"/>
      <c r="Z64" s="50"/>
      <c r="AA64" s="231"/>
      <c r="AB64" s="239"/>
      <c r="AC64" s="183"/>
      <c r="AD64" s="260"/>
      <c r="AE64" s="261"/>
      <c r="AF64" s="252"/>
    </row>
    <row r="65" spans="1:31" ht="12.75">
      <c r="A65" s="159" t="s">
        <v>114</v>
      </c>
      <c r="B65" s="160" t="s">
        <v>115</v>
      </c>
      <c r="C65" s="156" t="s">
        <v>1427</v>
      </c>
      <c r="D65" s="689" t="s">
        <v>116</v>
      </c>
      <c r="E65" s="681" t="s">
        <v>119</v>
      </c>
      <c r="F65" s="686" t="s">
        <v>1558</v>
      </c>
      <c r="G65" s="709" t="s">
        <v>1560</v>
      </c>
      <c r="H65" s="687">
        <v>1213</v>
      </c>
      <c r="I65" s="677" t="s">
        <v>1439</v>
      </c>
      <c r="J65" s="688" t="s">
        <v>1059</v>
      </c>
      <c r="K65" s="708"/>
      <c r="L65" s="409" t="s">
        <v>33</v>
      </c>
      <c r="M65" s="106" t="s">
        <v>109</v>
      </c>
      <c r="N65" s="162">
        <v>1</v>
      </c>
      <c r="O65" s="106"/>
      <c r="P65" s="106"/>
      <c r="Q65" s="106"/>
      <c r="R65" s="163">
        <v>0.15</v>
      </c>
      <c r="S65" s="179">
        <f>IF(T65="O",R65,0)</f>
        <v>0</v>
      </c>
      <c r="T65" s="413" t="s">
        <v>110</v>
      </c>
      <c r="U65" s="410"/>
      <c r="V65" s="410"/>
      <c r="W65" s="414"/>
      <c r="X65" s="414"/>
      <c r="Y65" s="468"/>
      <c r="Z65" s="107"/>
      <c r="AA65" s="410"/>
      <c r="AB65" s="415"/>
      <c r="AC65" s="183">
        <f>IF(AD65="O",AB65,0)</f>
        <v>0</v>
      </c>
      <c r="AD65" s="416"/>
      <c r="AE65" s="108"/>
    </row>
    <row r="66" spans="1:31" ht="12.75">
      <c r="A66" s="159" t="s">
        <v>114</v>
      </c>
      <c r="B66" s="160" t="s">
        <v>115</v>
      </c>
      <c r="C66" s="156" t="s">
        <v>1427</v>
      </c>
      <c r="D66" s="160" t="s">
        <v>116</v>
      </c>
      <c r="E66" s="156" t="s">
        <v>119</v>
      </c>
      <c r="F66" s="105" t="s">
        <v>1558</v>
      </c>
      <c r="G66" s="294" t="s">
        <v>1559</v>
      </c>
      <c r="H66" s="409">
        <v>1213</v>
      </c>
      <c r="I66" s="410" t="s">
        <v>1439</v>
      </c>
      <c r="J66" s="158" t="s">
        <v>1059</v>
      </c>
      <c r="K66" s="411"/>
      <c r="L66" s="409" t="s">
        <v>33</v>
      </c>
      <c r="M66" s="106" t="s">
        <v>820</v>
      </c>
      <c r="N66" s="162">
        <v>1</v>
      </c>
      <c r="O66" s="106"/>
      <c r="P66" s="106"/>
      <c r="Q66" s="106"/>
      <c r="R66" s="163">
        <v>0.15</v>
      </c>
      <c r="S66" s="179">
        <f>IF(T66="O",R66,0)</f>
        <v>0</v>
      </c>
      <c r="T66" s="413" t="s">
        <v>110</v>
      </c>
      <c r="U66" s="410"/>
      <c r="V66" s="410"/>
      <c r="W66" s="414"/>
      <c r="X66" s="414"/>
      <c r="Y66" s="468"/>
      <c r="Z66" s="107"/>
      <c r="AA66" s="410"/>
      <c r="AB66" s="415"/>
      <c r="AC66" s="183">
        <f>IF(AD66="O",AB66,0)</f>
        <v>0</v>
      </c>
      <c r="AD66" s="416"/>
      <c r="AE66" s="108"/>
    </row>
    <row r="67" spans="1:32" ht="12.75">
      <c r="A67" s="159" t="s">
        <v>114</v>
      </c>
      <c r="B67" s="160" t="s">
        <v>115</v>
      </c>
      <c r="C67" s="156" t="s">
        <v>1427</v>
      </c>
      <c r="D67" s="160" t="s">
        <v>116</v>
      </c>
      <c r="E67" s="156" t="s">
        <v>119</v>
      </c>
      <c r="F67" s="374" t="s">
        <v>1438</v>
      </c>
      <c r="G67" s="176" t="s">
        <v>171</v>
      </c>
      <c r="H67" s="234">
        <v>1213</v>
      </c>
      <c r="I67" s="374">
        <v>1</v>
      </c>
      <c r="J67" s="473" t="s">
        <v>1437</v>
      </c>
      <c r="K67" s="236"/>
      <c r="L67" s="226" t="s">
        <v>49</v>
      </c>
      <c r="M67" s="49" t="s">
        <v>460</v>
      </c>
      <c r="N67" s="162">
        <v>1</v>
      </c>
      <c r="O67" s="49"/>
      <c r="P67" s="49"/>
      <c r="Q67" s="49"/>
      <c r="R67" s="163">
        <v>0.05</v>
      </c>
      <c r="S67" s="179"/>
      <c r="T67" s="229" t="s">
        <v>110</v>
      </c>
      <c r="U67" s="235"/>
      <c r="V67" s="49" t="s">
        <v>99</v>
      </c>
      <c r="W67" s="237"/>
      <c r="X67" s="259"/>
      <c r="Y67" s="164"/>
      <c r="Z67" s="50"/>
      <c r="AA67" s="231"/>
      <c r="AB67" s="239"/>
      <c r="AC67" s="183"/>
      <c r="AD67" s="260"/>
      <c r="AE67" s="261"/>
      <c r="AF67" s="252"/>
    </row>
    <row r="68" spans="1:32" ht="12.75">
      <c r="A68" s="159" t="s">
        <v>114</v>
      </c>
      <c r="B68" s="160" t="s">
        <v>115</v>
      </c>
      <c r="C68" s="156" t="s">
        <v>1427</v>
      </c>
      <c r="D68" s="160" t="s">
        <v>116</v>
      </c>
      <c r="E68" s="156" t="s">
        <v>119</v>
      </c>
      <c r="F68" s="436" t="s">
        <v>1438</v>
      </c>
      <c r="G68" s="176" t="s">
        <v>174</v>
      </c>
      <c r="H68" s="234">
        <v>1213</v>
      </c>
      <c r="I68" s="235">
        <v>1</v>
      </c>
      <c r="J68" s="642" t="s">
        <v>1437</v>
      </c>
      <c r="K68" s="236"/>
      <c r="L68" s="226" t="s">
        <v>49</v>
      </c>
      <c r="M68" s="49" t="s">
        <v>172</v>
      </c>
      <c r="N68" s="162">
        <v>1</v>
      </c>
      <c r="O68" s="49"/>
      <c r="P68" s="49"/>
      <c r="Q68" s="49"/>
      <c r="R68" s="163">
        <v>0.1</v>
      </c>
      <c r="S68" s="179"/>
      <c r="T68" s="229" t="s">
        <v>110</v>
      </c>
      <c r="U68" s="235"/>
      <c r="V68" s="235" t="s">
        <v>99</v>
      </c>
      <c r="W68" s="237"/>
      <c r="X68" s="259"/>
      <c r="Y68" s="164"/>
      <c r="Z68" s="50"/>
      <c r="AA68" s="231"/>
      <c r="AB68" s="239"/>
      <c r="AC68" s="183"/>
      <c r="AD68" s="260"/>
      <c r="AE68" s="261"/>
      <c r="AF68" s="252"/>
    </row>
    <row r="69" spans="1:32" ht="12.75">
      <c r="A69" s="159" t="s">
        <v>114</v>
      </c>
      <c r="B69" s="160" t="s">
        <v>115</v>
      </c>
      <c r="C69" s="156" t="s">
        <v>1427</v>
      </c>
      <c r="D69" s="160" t="s">
        <v>116</v>
      </c>
      <c r="E69" s="156" t="s">
        <v>119</v>
      </c>
      <c r="F69" s="374" t="s">
        <v>1438</v>
      </c>
      <c r="G69" s="176" t="s">
        <v>175</v>
      </c>
      <c r="H69" s="234">
        <v>1213</v>
      </c>
      <c r="I69" s="235">
        <v>1</v>
      </c>
      <c r="J69" s="473" t="s">
        <v>1437</v>
      </c>
      <c r="K69" s="236"/>
      <c r="L69" s="226" t="s">
        <v>49</v>
      </c>
      <c r="M69" s="49" t="s">
        <v>170</v>
      </c>
      <c r="N69" s="162">
        <v>1</v>
      </c>
      <c r="O69" s="49"/>
      <c r="P69" s="49"/>
      <c r="Q69" s="49"/>
      <c r="R69" s="163">
        <v>0.05</v>
      </c>
      <c r="S69" s="179"/>
      <c r="T69" s="229" t="s">
        <v>110</v>
      </c>
      <c r="U69" s="235"/>
      <c r="V69" s="49" t="s">
        <v>99</v>
      </c>
      <c r="W69" s="237"/>
      <c r="X69" s="259"/>
      <c r="Y69" s="164"/>
      <c r="Z69" s="50"/>
      <c r="AA69" s="231"/>
      <c r="AB69" s="239"/>
      <c r="AC69" s="183"/>
      <c r="AD69" s="260"/>
      <c r="AE69" s="261"/>
      <c r="AF69" s="252"/>
    </row>
    <row r="70" spans="1:32" ht="12.75">
      <c r="A70" s="159" t="s">
        <v>114</v>
      </c>
      <c r="B70" s="160" t="s">
        <v>115</v>
      </c>
      <c r="C70" s="156" t="s">
        <v>1427</v>
      </c>
      <c r="D70" s="160" t="s">
        <v>116</v>
      </c>
      <c r="E70" s="156" t="s">
        <v>119</v>
      </c>
      <c r="F70" s="374" t="s">
        <v>1438</v>
      </c>
      <c r="G70" s="176" t="s">
        <v>176</v>
      </c>
      <c r="H70" s="234">
        <v>1213</v>
      </c>
      <c r="I70" s="235">
        <v>1</v>
      </c>
      <c r="J70" s="473" t="s">
        <v>1437</v>
      </c>
      <c r="K70" s="236"/>
      <c r="L70" s="226" t="s">
        <v>49</v>
      </c>
      <c r="M70" s="49" t="s">
        <v>173</v>
      </c>
      <c r="N70" s="162">
        <v>1</v>
      </c>
      <c r="O70" s="49"/>
      <c r="P70" s="49"/>
      <c r="Q70" s="49"/>
      <c r="R70" s="163">
        <v>0.1</v>
      </c>
      <c r="S70" s="179"/>
      <c r="T70" s="229" t="s">
        <v>110</v>
      </c>
      <c r="U70" s="235"/>
      <c r="V70" s="235" t="s">
        <v>99</v>
      </c>
      <c r="W70" s="237"/>
      <c r="X70" s="259"/>
      <c r="Y70" s="164"/>
      <c r="Z70" s="50"/>
      <c r="AA70" s="231"/>
      <c r="AB70" s="239"/>
      <c r="AC70" s="183"/>
      <c r="AD70" s="260"/>
      <c r="AE70" s="261"/>
      <c r="AF70" s="252"/>
    </row>
    <row r="71" spans="1:32" ht="12.75">
      <c r="A71" s="159" t="s">
        <v>114</v>
      </c>
      <c r="B71" s="160" t="s">
        <v>115</v>
      </c>
      <c r="C71" s="156" t="s">
        <v>1427</v>
      </c>
      <c r="D71" s="160" t="s">
        <v>116</v>
      </c>
      <c r="E71" s="156" t="s">
        <v>119</v>
      </c>
      <c r="F71" s="374" t="s">
        <v>1438</v>
      </c>
      <c r="G71" s="176" t="s">
        <v>177</v>
      </c>
      <c r="H71" s="234">
        <v>1213</v>
      </c>
      <c r="I71" s="235">
        <v>1</v>
      </c>
      <c r="J71" s="473" t="s">
        <v>1437</v>
      </c>
      <c r="K71" s="236"/>
      <c r="L71" s="226" t="s">
        <v>49</v>
      </c>
      <c r="M71" s="49" t="s">
        <v>173</v>
      </c>
      <c r="N71" s="162">
        <v>1</v>
      </c>
      <c r="O71" s="49"/>
      <c r="P71" s="49"/>
      <c r="Q71" s="49"/>
      <c r="R71" s="163">
        <v>0.1</v>
      </c>
      <c r="S71" s="179"/>
      <c r="T71" s="229" t="s">
        <v>110</v>
      </c>
      <c r="U71" s="235"/>
      <c r="V71" s="235" t="s">
        <v>99</v>
      </c>
      <c r="W71" s="237"/>
      <c r="X71" s="259"/>
      <c r="Y71" s="164"/>
      <c r="Z71" s="50"/>
      <c r="AA71" s="231"/>
      <c r="AB71" s="239"/>
      <c r="AC71" s="183"/>
      <c r="AD71" s="260"/>
      <c r="AE71" s="261"/>
      <c r="AF71" s="252"/>
    </row>
    <row r="72" spans="1:32" ht="12.75">
      <c r="A72" s="159" t="s">
        <v>114</v>
      </c>
      <c r="B72" s="160" t="s">
        <v>115</v>
      </c>
      <c r="C72" s="156" t="s">
        <v>1427</v>
      </c>
      <c r="D72" s="160" t="s">
        <v>116</v>
      </c>
      <c r="E72" s="156" t="s">
        <v>119</v>
      </c>
      <c r="F72" s="436" t="s">
        <v>1438</v>
      </c>
      <c r="H72" s="234">
        <v>1213</v>
      </c>
      <c r="I72" s="235">
        <v>1</v>
      </c>
      <c r="J72" s="642" t="s">
        <v>1437</v>
      </c>
      <c r="K72" s="236"/>
      <c r="L72" s="226" t="s">
        <v>49</v>
      </c>
      <c r="M72" s="49" t="s">
        <v>178</v>
      </c>
      <c r="N72" s="162">
        <v>1</v>
      </c>
      <c r="O72" s="49"/>
      <c r="P72" s="49"/>
      <c r="Q72" s="49"/>
      <c r="R72" s="163">
        <v>1.5</v>
      </c>
      <c r="S72" s="179"/>
      <c r="T72" s="229" t="s">
        <v>110</v>
      </c>
      <c r="U72" s="235"/>
      <c r="V72" s="235"/>
      <c r="W72" s="237"/>
      <c r="X72" s="259"/>
      <c r="Y72" s="164"/>
      <c r="Z72" s="50"/>
      <c r="AA72" s="231"/>
      <c r="AB72" s="239"/>
      <c r="AC72" s="183"/>
      <c r="AD72" s="260"/>
      <c r="AE72" s="261"/>
      <c r="AF72" s="252"/>
    </row>
    <row r="73" spans="1:32" ht="12.75">
      <c r="A73" s="159" t="s">
        <v>114</v>
      </c>
      <c r="B73" s="160" t="s">
        <v>115</v>
      </c>
      <c r="C73" s="156" t="s">
        <v>1427</v>
      </c>
      <c r="D73" s="160" t="s">
        <v>116</v>
      </c>
      <c r="E73" s="156" t="s">
        <v>119</v>
      </c>
      <c r="F73" s="436" t="s">
        <v>1471</v>
      </c>
      <c r="G73" s="176" t="s">
        <v>181</v>
      </c>
      <c r="H73" s="234">
        <v>1222</v>
      </c>
      <c r="I73" s="374" t="s">
        <v>1439</v>
      </c>
      <c r="J73" s="473" t="s">
        <v>1432</v>
      </c>
      <c r="K73" s="236"/>
      <c r="L73" s="226" t="s">
        <v>49</v>
      </c>
      <c r="M73" s="49" t="s">
        <v>180</v>
      </c>
      <c r="N73" s="162">
        <v>1</v>
      </c>
      <c r="O73" s="49"/>
      <c r="P73" s="49"/>
      <c r="Q73" s="49"/>
      <c r="R73" s="163">
        <v>0.1</v>
      </c>
      <c r="S73" s="179"/>
      <c r="T73" s="229" t="s">
        <v>110</v>
      </c>
      <c r="U73" s="235"/>
      <c r="V73" s="235"/>
      <c r="W73" s="237"/>
      <c r="X73" s="259"/>
      <c r="Y73" s="164"/>
      <c r="Z73" s="50"/>
      <c r="AA73" s="231"/>
      <c r="AB73" s="239"/>
      <c r="AC73" s="183"/>
      <c r="AD73" s="260"/>
      <c r="AE73" s="261"/>
      <c r="AF73" s="252"/>
    </row>
    <row r="74" spans="1:32" ht="12.75">
      <c r="A74" s="159" t="s">
        <v>114</v>
      </c>
      <c r="B74" s="160" t="s">
        <v>115</v>
      </c>
      <c r="C74" s="156" t="s">
        <v>1427</v>
      </c>
      <c r="D74" s="160" t="s">
        <v>116</v>
      </c>
      <c r="E74" s="156" t="s">
        <v>119</v>
      </c>
      <c r="F74" s="374" t="s">
        <v>1438</v>
      </c>
      <c r="G74" s="176" t="s">
        <v>182</v>
      </c>
      <c r="H74" s="234">
        <v>1213</v>
      </c>
      <c r="I74" s="235">
        <v>1</v>
      </c>
      <c r="J74" s="473" t="s">
        <v>1437</v>
      </c>
      <c r="K74" s="236"/>
      <c r="L74" s="226" t="s">
        <v>49</v>
      </c>
      <c r="M74" s="49" t="s">
        <v>170</v>
      </c>
      <c r="N74" s="162">
        <v>1</v>
      </c>
      <c r="O74" s="49"/>
      <c r="P74" s="49"/>
      <c r="Q74" s="49"/>
      <c r="R74" s="163">
        <v>0.1</v>
      </c>
      <c r="S74" s="179"/>
      <c r="T74" s="229" t="s">
        <v>110</v>
      </c>
      <c r="U74" s="235"/>
      <c r="V74" s="235"/>
      <c r="W74" s="237"/>
      <c r="X74" s="259"/>
      <c r="Y74" s="164"/>
      <c r="Z74" s="50"/>
      <c r="AA74" s="231"/>
      <c r="AB74" s="239"/>
      <c r="AC74" s="183"/>
      <c r="AD74" s="260"/>
      <c r="AE74" s="261"/>
      <c r="AF74" s="252"/>
    </row>
    <row r="75" spans="1:32" ht="12.75">
      <c r="A75" s="159" t="s">
        <v>114</v>
      </c>
      <c r="B75" s="160" t="s">
        <v>115</v>
      </c>
      <c r="C75" s="156" t="s">
        <v>1427</v>
      </c>
      <c r="D75" s="160" t="s">
        <v>116</v>
      </c>
      <c r="E75" s="156" t="s">
        <v>119</v>
      </c>
      <c r="F75" s="436" t="s">
        <v>1438</v>
      </c>
      <c r="G75" s="176"/>
      <c r="H75" s="234">
        <v>1213</v>
      </c>
      <c r="I75" s="235">
        <v>1</v>
      </c>
      <c r="J75" s="642" t="s">
        <v>1437</v>
      </c>
      <c r="K75" s="236"/>
      <c r="L75" s="226" t="s">
        <v>49</v>
      </c>
      <c r="M75" s="49" t="s">
        <v>461</v>
      </c>
      <c r="N75" s="162">
        <v>1</v>
      </c>
      <c r="O75" s="49"/>
      <c r="P75" s="49"/>
      <c r="Q75" s="49"/>
      <c r="R75" s="163">
        <v>0.3</v>
      </c>
      <c r="S75" s="179"/>
      <c r="T75" s="229" t="s">
        <v>110</v>
      </c>
      <c r="U75" s="235"/>
      <c r="V75" s="235"/>
      <c r="W75" s="237"/>
      <c r="X75" s="259"/>
      <c r="Y75" s="164"/>
      <c r="Z75" s="50"/>
      <c r="AA75" s="231"/>
      <c r="AB75" s="239"/>
      <c r="AC75" s="183"/>
      <c r="AD75" s="260"/>
      <c r="AE75" s="261"/>
      <c r="AF75" s="252"/>
    </row>
    <row r="76" spans="1:32" ht="12.75">
      <c r="A76" s="159" t="s">
        <v>114</v>
      </c>
      <c r="B76" s="160" t="s">
        <v>115</v>
      </c>
      <c r="C76" s="156" t="s">
        <v>1427</v>
      </c>
      <c r="D76" s="160" t="s">
        <v>116</v>
      </c>
      <c r="E76" s="156" t="s">
        <v>119</v>
      </c>
      <c r="F76" s="374" t="s">
        <v>1438</v>
      </c>
      <c r="G76" s="176" t="s">
        <v>183</v>
      </c>
      <c r="H76" s="234">
        <v>1213</v>
      </c>
      <c r="I76" s="235">
        <v>1</v>
      </c>
      <c r="J76" s="473" t="s">
        <v>1437</v>
      </c>
      <c r="K76" s="236"/>
      <c r="L76" s="226" t="s">
        <v>49</v>
      </c>
      <c r="M76" s="49" t="s">
        <v>172</v>
      </c>
      <c r="N76" s="162">
        <v>1</v>
      </c>
      <c r="O76" s="49"/>
      <c r="P76" s="49"/>
      <c r="Q76" s="49"/>
      <c r="R76" s="163">
        <v>0.2</v>
      </c>
      <c r="S76" s="179"/>
      <c r="T76" s="229" t="s">
        <v>110</v>
      </c>
      <c r="U76" s="235"/>
      <c r="V76" s="235" t="s">
        <v>99</v>
      </c>
      <c r="W76" s="237"/>
      <c r="X76" s="259"/>
      <c r="Y76" s="164"/>
      <c r="Z76" s="50"/>
      <c r="AA76" s="231"/>
      <c r="AB76" s="239"/>
      <c r="AC76" s="183"/>
      <c r="AD76" s="260"/>
      <c r="AE76" s="261"/>
      <c r="AF76" s="252"/>
    </row>
    <row r="77" spans="1:32" ht="12.75">
      <c r="A77" s="159" t="s">
        <v>114</v>
      </c>
      <c r="B77" s="160" t="s">
        <v>115</v>
      </c>
      <c r="C77" s="156" t="s">
        <v>1427</v>
      </c>
      <c r="D77" s="160" t="s">
        <v>116</v>
      </c>
      <c r="E77" s="156" t="s">
        <v>119</v>
      </c>
      <c r="F77" s="436" t="s">
        <v>1438</v>
      </c>
      <c r="G77" s="653"/>
      <c r="H77" s="234">
        <v>1213</v>
      </c>
      <c r="I77" s="235">
        <v>1</v>
      </c>
      <c r="J77" s="642" t="s">
        <v>1437</v>
      </c>
      <c r="K77" s="236"/>
      <c r="L77" s="226" t="s">
        <v>49</v>
      </c>
      <c r="M77" s="49" t="s">
        <v>184</v>
      </c>
      <c r="N77" s="162">
        <v>1</v>
      </c>
      <c r="O77" s="49"/>
      <c r="P77" s="49"/>
      <c r="Q77" s="49"/>
      <c r="R77" s="163">
        <v>2</v>
      </c>
      <c r="S77" s="179"/>
      <c r="T77" s="229" t="s">
        <v>110</v>
      </c>
      <c r="U77" s="235"/>
      <c r="V77" s="235"/>
      <c r="W77" s="237"/>
      <c r="X77" s="259"/>
      <c r="Y77" s="164"/>
      <c r="Z77" s="50"/>
      <c r="AA77" s="231"/>
      <c r="AB77" s="239"/>
      <c r="AC77" s="183"/>
      <c r="AD77" s="260"/>
      <c r="AE77" s="261"/>
      <c r="AF77" s="252"/>
    </row>
    <row r="78" spans="1:32" s="19" customFormat="1" ht="12.75">
      <c r="A78" s="159" t="s">
        <v>114</v>
      </c>
      <c r="B78" s="160" t="s">
        <v>115</v>
      </c>
      <c r="C78" s="484" t="s">
        <v>1427</v>
      </c>
      <c r="D78" s="160" t="s">
        <v>116</v>
      </c>
      <c r="E78" s="484" t="s">
        <v>119</v>
      </c>
      <c r="F78" s="436" t="s">
        <v>1438</v>
      </c>
      <c r="G78" s="304" t="s">
        <v>1317</v>
      </c>
      <c r="H78" s="437">
        <v>1213</v>
      </c>
      <c r="I78" s="436">
        <v>1</v>
      </c>
      <c r="J78" s="642" t="s">
        <v>1437</v>
      </c>
      <c r="K78" s="458"/>
      <c r="L78" s="412" t="s">
        <v>49</v>
      </c>
      <c r="M78" s="49" t="s">
        <v>1316</v>
      </c>
      <c r="N78" s="162">
        <v>1</v>
      </c>
      <c r="O78" s="49"/>
      <c r="P78" s="49"/>
      <c r="Q78" s="49"/>
      <c r="R78" s="163">
        <v>0.2</v>
      </c>
      <c r="S78" s="179"/>
      <c r="T78" s="413" t="s">
        <v>110</v>
      </c>
      <c r="U78" s="436"/>
      <c r="V78" s="436" t="s">
        <v>99</v>
      </c>
      <c r="W78" s="435"/>
      <c r="X78" s="434"/>
      <c r="Y78" s="652"/>
      <c r="Z78" s="50"/>
      <c r="AA78" s="433"/>
      <c r="AB78" s="432"/>
      <c r="AC78" s="183"/>
      <c r="AD78" s="431"/>
      <c r="AE78" s="261"/>
      <c r="AF78" s="253"/>
    </row>
    <row r="79" spans="1:32" ht="12.75">
      <c r="A79" s="159" t="s">
        <v>114</v>
      </c>
      <c r="B79" s="160" t="s">
        <v>115</v>
      </c>
      <c r="C79" s="156" t="s">
        <v>1427</v>
      </c>
      <c r="D79" s="160" t="s">
        <v>116</v>
      </c>
      <c r="E79" s="156" t="s">
        <v>119</v>
      </c>
      <c r="F79" s="374" t="s">
        <v>1438</v>
      </c>
      <c r="G79" s="176" t="s">
        <v>185</v>
      </c>
      <c r="H79" s="234">
        <v>1213</v>
      </c>
      <c r="I79" s="235">
        <v>1</v>
      </c>
      <c r="J79" s="473" t="s">
        <v>1437</v>
      </c>
      <c r="K79" s="236"/>
      <c r="L79" s="226" t="s">
        <v>32</v>
      </c>
      <c r="M79" s="49" t="s">
        <v>111</v>
      </c>
      <c r="N79" s="162">
        <v>1</v>
      </c>
      <c r="O79" s="49">
        <v>90</v>
      </c>
      <c r="P79" s="49">
        <v>120</v>
      </c>
      <c r="Q79" s="49">
        <v>1</v>
      </c>
      <c r="R79" s="163">
        <f>(O79*P79*Q79)/1000000</f>
        <v>0.0108</v>
      </c>
      <c r="S79" s="179"/>
      <c r="T79" s="229" t="s">
        <v>110</v>
      </c>
      <c r="U79" s="235"/>
      <c r="V79" s="235"/>
      <c r="W79" s="237"/>
      <c r="X79" s="259"/>
      <c r="Y79" s="164"/>
      <c r="Z79" s="50"/>
      <c r="AA79" s="231"/>
      <c r="AB79" s="239"/>
      <c r="AC79" s="183"/>
      <c r="AD79" s="260"/>
      <c r="AE79" s="261"/>
      <c r="AF79" s="252"/>
    </row>
    <row r="80" spans="1:32" ht="12.75">
      <c r="A80" s="52" t="s">
        <v>114</v>
      </c>
      <c r="B80" s="48" t="s">
        <v>115</v>
      </c>
      <c r="C80" s="461" t="s">
        <v>1427</v>
      </c>
      <c r="D80" s="48" t="s">
        <v>116</v>
      </c>
      <c r="E80" s="154" t="s">
        <v>119</v>
      </c>
      <c r="F80" s="374" t="s">
        <v>1438</v>
      </c>
      <c r="G80" s="304" t="s">
        <v>186</v>
      </c>
      <c r="H80" s="234">
        <v>1213</v>
      </c>
      <c r="I80" s="235">
        <v>1</v>
      </c>
      <c r="J80" s="473" t="s">
        <v>1437</v>
      </c>
      <c r="K80" s="236"/>
      <c r="L80" s="234" t="s">
        <v>32</v>
      </c>
      <c r="M80" s="49" t="s">
        <v>111</v>
      </c>
      <c r="N80" s="49">
        <v>1</v>
      </c>
      <c r="O80" s="49">
        <v>90</v>
      </c>
      <c r="P80" s="49">
        <v>120</v>
      </c>
      <c r="Q80" s="49">
        <v>1</v>
      </c>
      <c r="R80" s="305">
        <f>(O80*P80*Q80)/1000000</f>
        <v>0.0108</v>
      </c>
      <c r="S80" s="179"/>
      <c r="T80" s="306" t="s">
        <v>110</v>
      </c>
      <c r="U80" s="235"/>
      <c r="V80" s="235"/>
      <c r="W80" s="237"/>
      <c r="X80" s="259"/>
      <c r="Y80" s="307"/>
      <c r="Z80" s="50"/>
      <c r="AA80" s="238"/>
      <c r="AB80" s="239"/>
      <c r="AC80" s="183"/>
      <c r="AD80" s="260"/>
      <c r="AE80" s="261"/>
      <c r="AF80" s="252"/>
    </row>
    <row r="81" spans="1:32" ht="12.75">
      <c r="A81" s="52" t="s">
        <v>114</v>
      </c>
      <c r="B81" s="48" t="s">
        <v>115</v>
      </c>
      <c r="C81" s="154" t="s">
        <v>1427</v>
      </c>
      <c r="D81" s="48" t="s">
        <v>116</v>
      </c>
      <c r="E81" s="154" t="s">
        <v>119</v>
      </c>
      <c r="F81" s="436" t="s">
        <v>1558</v>
      </c>
      <c r="G81" s="304" t="s">
        <v>1565</v>
      </c>
      <c r="H81" s="234">
        <v>1213</v>
      </c>
      <c r="I81" s="436" t="s">
        <v>1439</v>
      </c>
      <c r="J81" s="642" t="s">
        <v>1059</v>
      </c>
      <c r="K81" s="236"/>
      <c r="L81" s="234" t="s">
        <v>49</v>
      </c>
      <c r="M81" s="49" t="s">
        <v>1566</v>
      </c>
      <c r="N81" s="49">
        <v>1</v>
      </c>
      <c r="O81" s="49"/>
      <c r="P81" s="49"/>
      <c r="Q81" s="49"/>
      <c r="R81" s="305">
        <v>0.2</v>
      </c>
      <c r="S81" s="179"/>
      <c r="T81" s="306" t="s">
        <v>110</v>
      </c>
      <c r="U81" s="235"/>
      <c r="V81" s="235"/>
      <c r="W81" s="237"/>
      <c r="X81" s="259"/>
      <c r="Y81" s="307"/>
      <c r="Z81" s="50"/>
      <c r="AA81" s="238"/>
      <c r="AB81" s="239"/>
      <c r="AC81" s="183"/>
      <c r="AD81" s="260"/>
      <c r="AE81" s="261"/>
      <c r="AF81" s="252"/>
    </row>
    <row r="82" spans="1:32" ht="12.75">
      <c r="A82" s="52" t="s">
        <v>114</v>
      </c>
      <c r="B82" s="48" t="s">
        <v>115</v>
      </c>
      <c r="C82" s="154" t="s">
        <v>1427</v>
      </c>
      <c r="D82" s="48" t="s">
        <v>116</v>
      </c>
      <c r="E82" s="154" t="s">
        <v>119</v>
      </c>
      <c r="F82" s="436" t="s">
        <v>1558</v>
      </c>
      <c r="G82" s="304" t="s">
        <v>1563</v>
      </c>
      <c r="H82" s="234">
        <v>1213</v>
      </c>
      <c r="I82" s="436" t="s">
        <v>1439</v>
      </c>
      <c r="J82" s="642" t="s">
        <v>1059</v>
      </c>
      <c r="K82" s="236"/>
      <c r="L82" s="234" t="s">
        <v>49</v>
      </c>
      <c r="M82" s="49" t="s">
        <v>1564</v>
      </c>
      <c r="N82" s="49">
        <v>1</v>
      </c>
      <c r="O82" s="49"/>
      <c r="P82" s="49"/>
      <c r="Q82" s="49"/>
      <c r="R82" s="305">
        <v>0.05</v>
      </c>
      <c r="S82" s="179"/>
      <c r="T82" s="306" t="s">
        <v>110</v>
      </c>
      <c r="U82" s="235"/>
      <c r="V82" s="235"/>
      <c r="W82" s="237"/>
      <c r="X82" s="259"/>
      <c r="Y82" s="307"/>
      <c r="Z82" s="50"/>
      <c r="AA82" s="238"/>
      <c r="AB82" s="239"/>
      <c r="AC82" s="183"/>
      <c r="AD82" s="260"/>
      <c r="AE82" s="261"/>
      <c r="AF82" s="252"/>
    </row>
    <row r="83" spans="1:32" ht="13.5" thickBot="1">
      <c r="A83" s="53" t="s">
        <v>114</v>
      </c>
      <c r="B83" s="54" t="s">
        <v>115</v>
      </c>
      <c r="C83" s="155" t="s">
        <v>1427</v>
      </c>
      <c r="D83" s="54" t="s">
        <v>116</v>
      </c>
      <c r="E83" s="155" t="s">
        <v>119</v>
      </c>
      <c r="F83" s="645" t="s">
        <v>1558</v>
      </c>
      <c r="G83" s="265" t="s">
        <v>1561</v>
      </c>
      <c r="H83" s="249">
        <v>1213</v>
      </c>
      <c r="I83" s="645" t="s">
        <v>1439</v>
      </c>
      <c r="J83" s="646" t="s">
        <v>1059</v>
      </c>
      <c r="K83" s="268"/>
      <c r="L83" s="249" t="s">
        <v>49</v>
      </c>
      <c r="M83" s="264" t="s">
        <v>1562</v>
      </c>
      <c r="N83" s="264">
        <v>1</v>
      </c>
      <c r="O83" s="264"/>
      <c r="P83" s="264"/>
      <c r="Q83" s="264"/>
      <c r="R83" s="269">
        <v>0.05</v>
      </c>
      <c r="S83" s="180"/>
      <c r="T83" s="250" t="s">
        <v>110</v>
      </c>
      <c r="U83" s="266"/>
      <c r="V83" s="266"/>
      <c r="W83" s="270"/>
      <c r="X83" s="271"/>
      <c r="Y83" s="272"/>
      <c r="Z83" s="273"/>
      <c r="AA83" s="251"/>
      <c r="AB83" s="274"/>
      <c r="AC83" s="184"/>
      <c r="AD83" s="275"/>
      <c r="AE83" s="276"/>
      <c r="AF83" s="252"/>
    </row>
  </sheetData>
  <sheetProtection/>
  <protectedRanges>
    <protectedRange sqref="N4:Q8" name="Plage5"/>
    <protectedRange sqref="T30:AB64 T67:AB77 T79:AB975" name="Plage3"/>
    <protectedRange sqref="B1:B2" name="Plage1"/>
    <protectedRange sqref="A30:Q32 D79:F79 A80:F80 G79:G80 R78 A85:R975 A79:B79 A33:B64 H67:Q80 G73:G76 G67:G71 A67:B77 D66:F77 A84:F84 H84:R84 G83:G84 A81:B83 D81:Q83 D33:Q64" name="Plage2"/>
    <protectedRange sqref="AD30:AE64 AD67:AE77 AD79:AE975" name="Plage4"/>
    <protectedRange sqref="R31:R64 R67:R77 R79:R83" name="Plage2_1_1_7_3"/>
    <protectedRange sqref="R30" name="Plage2_1_1_7_3_2"/>
    <protectedRange sqref="T29:AB29" name="Plage3_1"/>
    <protectedRange sqref="A29:Q29 C79 C30:C64 C67:C77 C81:C83" name="Plage2_1"/>
    <protectedRange sqref="AD29:AE29" name="Plage4_1"/>
    <protectedRange sqref="R29" name="Plage2_1_1_7_3_1"/>
    <protectedRange sqref="T78:AB78" name="Plage3_3"/>
    <protectedRange sqref="A78:Q78" name="Plage2_3"/>
    <protectedRange sqref="AD78:AE78" name="Plage4_3"/>
    <protectedRange sqref="R78" name="Plage2_1_1_7_3_3"/>
    <protectedRange sqref="T66:AB66" name="Plage3_2"/>
    <protectedRange sqref="A66:R66" name="Plage2_2"/>
    <protectedRange sqref="AD66:AE66" name="Plage4_2"/>
    <protectedRange sqref="T65:AB65" name="Plage3_4"/>
    <protectedRange sqref="A65:R65" name="Plage2_4"/>
    <protectedRange sqref="AD65:AE65" name="Plage4_4"/>
  </protectedRanges>
  <mergeCells count="35">
    <mergeCell ref="Z26:Z27"/>
    <mergeCell ref="AA26:AA27"/>
    <mergeCell ref="AB26:AB27"/>
    <mergeCell ref="AC26:AC27"/>
    <mergeCell ref="V26:V27"/>
    <mergeCell ref="W26:W27"/>
    <mergeCell ref="X26:X27"/>
    <mergeCell ref="Y26:Y27"/>
    <mergeCell ref="S26:S27"/>
    <mergeCell ref="T26:T27"/>
    <mergeCell ref="U26:U27"/>
    <mergeCell ref="AE25:AE27"/>
    <mergeCell ref="A26:A27"/>
    <mergeCell ref="B26:F26"/>
    <mergeCell ref="G26:G27"/>
    <mergeCell ref="H26:J26"/>
    <mergeCell ref="K26:K27"/>
    <mergeCell ref="AD26:AD27"/>
    <mergeCell ref="L26:L27"/>
    <mergeCell ref="M26:M27"/>
    <mergeCell ref="N26:N27"/>
    <mergeCell ref="O26:Q26"/>
    <mergeCell ref="H25:K25"/>
    <mergeCell ref="L25:R25"/>
    <mergeCell ref="R26:R27"/>
    <mergeCell ref="A5:A6"/>
    <mergeCell ref="A7:A8"/>
    <mergeCell ref="A9:A10"/>
    <mergeCell ref="N10:O10"/>
    <mergeCell ref="T25:X25"/>
    <mergeCell ref="Y25:AB25"/>
    <mergeCell ref="A11:A12"/>
    <mergeCell ref="A13:A14"/>
    <mergeCell ref="A15:A16"/>
    <mergeCell ref="A25:G25"/>
  </mergeCells>
  <dataValidations count="6">
    <dataValidation type="list" allowBlank="1" showInputMessage="1" showErrorMessage="1" sqref="Q5 AD29:AD83 W29:X83 T29:T83">
      <formula1>"O,N"</formula1>
    </dataValidation>
    <dataValidation type="list" allowBlank="1" showErrorMessage="1" prompt="&#10;" sqref="L29:L83">
      <formula1>"INFO,MOB,VER,ROC,DIV,LAB,FRAG"</formula1>
    </dataValidation>
    <dataValidation type="list" allowBlank="1" showInputMessage="1" showErrorMessage="1" sqref="Y29:Y83">
      <formula1>"DOCBUR,DOCBIBLIO"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13">
      <selection activeCell="A36" sqref="A36:IV36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6.851562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0.00390625" style="247" customWidth="1"/>
    <col min="12" max="12" width="8.421875" style="5" customWidth="1"/>
    <col min="13" max="13" width="32.00390625" style="5" customWidth="1"/>
    <col min="14" max="14" width="4.00390625" style="5" bestFit="1" customWidth="1"/>
    <col min="15" max="15" width="5.7109375" style="5" customWidth="1"/>
    <col min="16" max="16" width="6.7109375" style="5" customWidth="1"/>
    <col min="17" max="17" width="9.421875" style="5" bestFit="1" customWidth="1"/>
    <col min="18" max="18" width="10.7109375" style="5" customWidth="1"/>
    <col min="19" max="19" width="7.57421875" style="5" customWidth="1"/>
    <col min="20" max="20" width="8.140625" style="247" customWidth="1"/>
    <col min="21" max="22" width="9.8515625" style="247" customWidth="1"/>
    <col min="23" max="24" width="7.28125" style="247" customWidth="1"/>
    <col min="25" max="25" width="9.00390625" style="247" customWidth="1"/>
    <col min="26" max="26" width="24.140625" style="247" customWidth="1"/>
    <col min="27" max="27" width="8.00390625" style="247" bestFit="1" customWidth="1"/>
    <col min="28" max="28" width="8.7109375" style="247" bestFit="1" customWidth="1"/>
    <col min="29" max="30" width="5.7109375" style="247" bestFit="1" customWidth="1"/>
    <col min="31" max="31" width="29.140625" style="247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117</v>
      </c>
      <c r="B1" s="99"/>
      <c r="C1" s="102"/>
      <c r="D1" s="101"/>
      <c r="E1" s="101"/>
      <c r="F1" s="101"/>
      <c r="G1" s="101"/>
      <c r="H1" s="213"/>
      <c r="I1" s="213"/>
      <c r="J1" s="213"/>
      <c r="K1" s="213"/>
      <c r="L1" s="101"/>
      <c r="M1" s="101"/>
      <c r="N1" s="101"/>
      <c r="O1" s="101"/>
      <c r="P1" s="101"/>
      <c r="Q1" s="101"/>
      <c r="R1" s="102"/>
      <c r="S1" s="102"/>
      <c r="T1" s="213"/>
      <c r="U1" s="213"/>
      <c r="V1" s="213"/>
      <c r="W1" s="213"/>
      <c r="X1" s="103"/>
      <c r="Y1" s="103"/>
      <c r="Z1" s="103"/>
      <c r="AA1" s="103"/>
      <c r="AB1" s="103"/>
      <c r="AC1" s="103"/>
      <c r="AD1" s="103"/>
      <c r="AE1" s="213"/>
      <c r="AF1" s="2"/>
      <c r="AG1" s="2"/>
    </row>
    <row r="2" spans="1:33" ht="15.75">
      <c r="A2" s="16" t="s">
        <v>118</v>
      </c>
      <c r="B2" s="248"/>
      <c r="C2" s="17"/>
      <c r="D2" s="18"/>
      <c r="E2" s="18"/>
      <c r="F2" s="18"/>
      <c r="G2" s="18"/>
      <c r="H2" s="16"/>
      <c r="I2" s="214"/>
      <c r="J2" s="215"/>
      <c r="K2" s="17"/>
      <c r="L2" s="18"/>
      <c r="M2" s="18"/>
      <c r="N2" s="18"/>
      <c r="O2" s="18"/>
      <c r="P2" s="18"/>
      <c r="Q2" s="18"/>
      <c r="R2" s="17"/>
      <c r="S2" s="17"/>
      <c r="T2" s="214"/>
      <c r="U2" s="214"/>
      <c r="V2" s="214"/>
      <c r="W2" s="214"/>
      <c r="X2" s="198"/>
      <c r="Y2" s="198"/>
      <c r="Z2" s="198"/>
      <c r="AA2" s="198"/>
      <c r="AB2" s="198"/>
      <c r="AC2" s="198"/>
      <c r="AD2" s="198"/>
      <c r="AE2" s="214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216"/>
      <c r="J3" s="217"/>
      <c r="L3" s="113"/>
      <c r="M3" s="113"/>
      <c r="N3" s="113"/>
      <c r="O3" s="113"/>
      <c r="P3" s="113"/>
      <c r="Q3" s="113"/>
      <c r="T3" s="216"/>
      <c r="U3" s="216"/>
      <c r="V3" s="216"/>
      <c r="W3" s="216"/>
      <c r="X3" s="14"/>
      <c r="Y3" s="14"/>
      <c r="Z3" s="14"/>
      <c r="AA3" s="14"/>
      <c r="AB3" s="14"/>
      <c r="AC3" s="14"/>
      <c r="AD3" s="14"/>
      <c r="AE3" s="216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216"/>
      <c r="AA4" s="216"/>
      <c r="AB4" s="216"/>
      <c r="AC4" s="216"/>
      <c r="AD4" s="216"/>
      <c r="AE4" s="216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216"/>
      <c r="I5" s="216"/>
      <c r="J5" s="217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216"/>
      <c r="AA5" s="216"/>
      <c r="AB5" s="216"/>
      <c r="AC5" s="216"/>
      <c r="AD5" s="216"/>
      <c r="AE5" s="216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216"/>
      <c r="I6" s="216"/>
      <c r="J6" s="217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216"/>
      <c r="AA6" s="216"/>
      <c r="AB6" s="216"/>
      <c r="AC6" s="216"/>
      <c r="AD6" s="216"/>
      <c r="AE6" s="216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216"/>
      <c r="I7" s="216"/>
      <c r="J7" s="217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216"/>
      <c r="AA7" s="216"/>
      <c r="AB7" s="216"/>
      <c r="AC7" s="216"/>
      <c r="AD7" s="216"/>
      <c r="AE7" s="216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216"/>
      <c r="I8" s="216"/>
      <c r="J8" s="217"/>
      <c r="K8" s="2"/>
      <c r="L8" s="148" t="s">
        <v>102</v>
      </c>
      <c r="M8" s="149"/>
      <c r="N8" s="149"/>
      <c r="O8" s="150"/>
      <c r="P8" s="151"/>
      <c r="Q8" s="197">
        <f>SUM($R$29:$R$972)+SUM($AB$29:$AB$972)</f>
        <v>8.881999999999998</v>
      </c>
      <c r="R8"/>
      <c r="S8" s="192"/>
      <c r="T8" s="113"/>
      <c r="U8" s="114"/>
      <c r="V8" s="114"/>
      <c r="W8" s="115"/>
      <c r="X8" s="117"/>
      <c r="Y8" s="14"/>
      <c r="Z8" s="216"/>
      <c r="AA8" s="216"/>
      <c r="AB8" s="216"/>
      <c r="AC8" s="216"/>
      <c r="AD8" s="216"/>
      <c r="AE8" s="216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216"/>
      <c r="I9" s="216"/>
      <c r="J9" s="217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216"/>
      <c r="AA9" s="216"/>
      <c r="AB9" s="216"/>
      <c r="AC9" s="216"/>
      <c r="AD9" s="216"/>
      <c r="AE9" s="216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216"/>
      <c r="I10" s="216"/>
      <c r="J10" s="217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216"/>
      <c r="AA10" s="216"/>
      <c r="AB10" s="216"/>
      <c r="AC10" s="216"/>
      <c r="AD10" s="216"/>
      <c r="AE10" s="216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216"/>
      <c r="I11" s="216"/>
      <c r="J11" s="217"/>
      <c r="K11" s="2"/>
      <c r="L11" s="189" t="s">
        <v>82</v>
      </c>
      <c r="M11" s="190"/>
      <c r="N11" s="186"/>
      <c r="O11" s="191">
        <f>SUMIF($L$29:$L$972,"INFO",$R$29:$R$972)</f>
        <v>0</v>
      </c>
      <c r="P11" s="181">
        <f>SUMIF($L$29:$L$972,"INFO",$S$29:$S$972)</f>
        <v>0</v>
      </c>
      <c r="Q11" s="182">
        <f aca="true" t="shared" si="0" ref="Q11:Q19">O11-P11</f>
        <v>0</v>
      </c>
      <c r="R11" s="192"/>
      <c r="S11" s="192"/>
      <c r="T11" s="113"/>
      <c r="U11" s="114"/>
      <c r="V11" s="114"/>
      <c r="W11" s="115"/>
      <c r="X11" s="117"/>
      <c r="Y11" s="14"/>
      <c r="Z11" s="216"/>
      <c r="AA11" s="216"/>
      <c r="AB11" s="216"/>
      <c r="AC11" s="216"/>
      <c r="AD11" s="216"/>
      <c r="AE11" s="216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216"/>
      <c r="I12" s="216"/>
      <c r="J12" s="217"/>
      <c r="K12" s="2"/>
      <c r="L12" s="189" t="s">
        <v>83</v>
      </c>
      <c r="M12" s="190"/>
      <c r="N12" s="186"/>
      <c r="O12" s="181">
        <f>SUMIF($L$29:$L$972,"MOB",$R$29:$R$972)</f>
        <v>6.362</v>
      </c>
      <c r="P12" s="181">
        <f>SUMIF($L$29:$L$972,"MOB",$S$29:$S$972)</f>
        <v>0</v>
      </c>
      <c r="Q12" s="182">
        <f t="shared" si="0"/>
        <v>6.362</v>
      </c>
      <c r="R12" s="192"/>
      <c r="S12" s="192"/>
      <c r="T12" s="113"/>
      <c r="U12" s="114"/>
      <c r="V12" s="114"/>
      <c r="W12" s="115"/>
      <c r="X12" s="117"/>
      <c r="Y12" s="14"/>
      <c r="Z12" s="216"/>
      <c r="AA12" s="216"/>
      <c r="AB12" s="216"/>
      <c r="AC12" s="216"/>
      <c r="AD12" s="216"/>
      <c r="AE12" s="216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216"/>
      <c r="I13" s="216"/>
      <c r="J13" s="217"/>
      <c r="K13" s="2"/>
      <c r="L13" s="189" t="s">
        <v>84</v>
      </c>
      <c r="M13" s="190"/>
      <c r="N13" s="186"/>
      <c r="O13" s="181">
        <f>SUMIF($L$29:$L$972,"DIV",$R$29:$R$972)</f>
        <v>0</v>
      </c>
      <c r="P13" s="181">
        <f>SUMIF($L$29:$L$972,"DIV",$S$29:$S$972)</f>
        <v>0</v>
      </c>
      <c r="Q13" s="182">
        <f t="shared" si="0"/>
        <v>0</v>
      </c>
      <c r="R13" s="192"/>
      <c r="S13" s="192"/>
      <c r="T13" s="113"/>
      <c r="U13" s="114"/>
      <c r="V13" s="114"/>
      <c r="W13" s="115"/>
      <c r="X13" s="117"/>
      <c r="Y13" s="14"/>
      <c r="Z13" s="216"/>
      <c r="AA13" s="216"/>
      <c r="AB13" s="216"/>
      <c r="AC13" s="216"/>
      <c r="AD13" s="216"/>
      <c r="AE13" s="216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218"/>
      <c r="I14" s="219"/>
      <c r="J14" s="219"/>
      <c r="K14" s="219"/>
      <c r="L14" s="189" t="s">
        <v>85</v>
      </c>
      <c r="M14" s="190"/>
      <c r="N14" s="186"/>
      <c r="O14" s="181">
        <f>SUMIF($L$29:$L$972,"LAB",$R$32:$R$972)</f>
        <v>1.42</v>
      </c>
      <c r="P14" s="181">
        <f>SUMIF($L$29:$L$972,"LAB",$S$29:$S$972)</f>
        <v>0</v>
      </c>
      <c r="Q14" s="182">
        <f t="shared" si="0"/>
        <v>1.42</v>
      </c>
      <c r="R14" s="193"/>
      <c r="S14" s="193"/>
      <c r="T14" s="218"/>
      <c r="U14" s="218"/>
      <c r="V14" s="218"/>
      <c r="W14" s="218"/>
      <c r="X14" s="219"/>
      <c r="Y14" s="219"/>
      <c r="Z14" s="219"/>
      <c r="AA14" s="219"/>
      <c r="AB14" s="219"/>
      <c r="AC14" s="219"/>
      <c r="AD14" s="219"/>
      <c r="AE14" s="218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216"/>
      <c r="I15" s="216"/>
      <c r="J15" s="217"/>
      <c r="K15" s="2"/>
      <c r="L15" s="189" t="s">
        <v>86</v>
      </c>
      <c r="M15" s="190"/>
      <c r="N15" s="186"/>
      <c r="O15" s="181">
        <f>SUMIF($L$29:$L$972,"FRAG",$R$29:$R$972)</f>
        <v>0</v>
      </c>
      <c r="P15" s="181">
        <f>SUMIF($L$29:$L$972,"FRAG",$S$29:$S$972)</f>
        <v>0</v>
      </c>
      <c r="Q15" s="182">
        <f t="shared" si="0"/>
        <v>0</v>
      </c>
      <c r="R15" s="192"/>
      <c r="S15" s="192"/>
      <c r="T15" s="113"/>
      <c r="U15" s="114"/>
      <c r="V15" s="114"/>
      <c r="W15" s="115"/>
      <c r="X15" s="117"/>
      <c r="Y15" s="14"/>
      <c r="Z15" s="216"/>
      <c r="AA15" s="216"/>
      <c r="AB15" s="216"/>
      <c r="AC15" s="216"/>
      <c r="AD15" s="216"/>
      <c r="AE15" s="216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216"/>
      <c r="I16" s="216"/>
      <c r="J16" s="217"/>
      <c r="K16" s="2"/>
      <c r="L16" s="189" t="s">
        <v>87</v>
      </c>
      <c r="M16" s="190"/>
      <c r="N16" s="186"/>
      <c r="O16" s="181">
        <f>SUMIF($L$29:$L$972,"VER",$R$29:$R$972)</f>
        <v>0</v>
      </c>
      <c r="P16" s="181">
        <f>SUMIF($L$29:$L$972,"VER",$S$29:$S$972)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216"/>
      <c r="AA16" s="216"/>
      <c r="AB16" s="216"/>
      <c r="AC16" s="216"/>
      <c r="AD16" s="216"/>
      <c r="AE16" s="216"/>
    </row>
    <row r="17" spans="1:31" ht="16.5" thickBot="1">
      <c r="A17" s="112"/>
      <c r="B17" s="112"/>
      <c r="C17" s="2"/>
      <c r="D17" s="113"/>
      <c r="E17" s="113"/>
      <c r="F17" s="113"/>
      <c r="G17" s="113"/>
      <c r="H17" s="216"/>
      <c r="I17" s="216"/>
      <c r="J17" s="217"/>
      <c r="K17" s="2"/>
      <c r="L17" s="189" t="s">
        <v>88</v>
      </c>
      <c r="M17" s="190"/>
      <c r="N17" s="186"/>
      <c r="O17" s="181">
        <f>SUMIF($L$29:$L$972,"ROC",$R$29:$R$972)</f>
        <v>0</v>
      </c>
      <c r="P17" s="181">
        <f>SUMIF($L$29:$L$972,"ROC",$S$29:$S$972)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216"/>
      <c r="AA17" s="216"/>
      <c r="AB17" s="216"/>
      <c r="AC17" s="216"/>
      <c r="AD17" s="216"/>
      <c r="AE17" s="216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218"/>
      <c r="I18" s="219"/>
      <c r="J18" s="219"/>
      <c r="K18" s="219"/>
      <c r="L18" s="189" t="s">
        <v>95</v>
      </c>
      <c r="M18" s="190"/>
      <c r="N18" s="186"/>
      <c r="O18" s="181">
        <f>SUMIF($Y$29:$Y$972,"DOCBUR",$AB$29:$AB$972)</f>
        <v>0</v>
      </c>
      <c r="P18" s="181">
        <f>SUMIF($Y$29:$Y$972,"DOCBUR",$AC$29:$AC$972)</f>
        <v>0</v>
      </c>
      <c r="Q18" s="182">
        <f t="shared" si="0"/>
        <v>0</v>
      </c>
      <c r="R18" s="193"/>
      <c r="S18" s="193"/>
      <c r="T18" s="218"/>
      <c r="U18" s="218"/>
      <c r="V18" s="218"/>
      <c r="W18" s="218"/>
      <c r="X18" s="219"/>
      <c r="Y18" s="219"/>
      <c r="Z18" s="219"/>
      <c r="AA18" s="219"/>
      <c r="AB18" s="219"/>
      <c r="AC18" s="219"/>
      <c r="AD18" s="219"/>
      <c r="AE18" s="218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216"/>
      <c r="I19" s="216"/>
      <c r="J19" s="217"/>
      <c r="K19" s="2"/>
      <c r="L19" s="189" t="s">
        <v>96</v>
      </c>
      <c r="M19" s="190"/>
      <c r="N19" s="186"/>
      <c r="O19" s="181">
        <f>SUMIF($Y$29:$Y$972,"DOCBIBLIO",$AB$29:$AB$972)</f>
        <v>0</v>
      </c>
      <c r="P19" s="181">
        <f>SUMIF($Y$29:$Y$972,"DOCBIBLIO",$AC$29:$AC$972)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216"/>
      <c r="AA19" s="216"/>
      <c r="AB19" s="216"/>
      <c r="AC19" s="216"/>
      <c r="AD19" s="216"/>
      <c r="AE19" s="216"/>
    </row>
    <row r="20" spans="1:31" ht="15.75">
      <c r="A20" s="112"/>
      <c r="B20" s="112"/>
      <c r="C20" s="2"/>
      <c r="D20" s="113"/>
      <c r="E20" s="113"/>
      <c r="F20" s="113"/>
      <c r="G20" s="113"/>
      <c r="H20" s="216"/>
      <c r="I20" s="216"/>
      <c r="J20" s="217"/>
      <c r="K20" s="2"/>
      <c r="L20" s="112"/>
      <c r="M20" s="113"/>
      <c r="N20" s="113"/>
      <c r="O20" s="114"/>
      <c r="P20" s="115"/>
      <c r="Q20" s="117"/>
      <c r="R20" s="192"/>
      <c r="S20" s="192"/>
      <c r="T20" s="113"/>
      <c r="U20" s="114"/>
      <c r="V20" s="114"/>
      <c r="W20" s="115"/>
      <c r="X20" s="117"/>
      <c r="Y20" s="14"/>
      <c r="Z20" s="216"/>
      <c r="AA20" s="216"/>
      <c r="AB20" s="216"/>
      <c r="AC20" s="216"/>
      <c r="AD20" s="216"/>
      <c r="AE20" s="216"/>
    </row>
    <row r="21" spans="1:31" ht="15.75">
      <c r="A21" s="112"/>
      <c r="B21" s="112"/>
      <c r="C21" s="2"/>
      <c r="D21" s="113"/>
      <c r="E21" s="113"/>
      <c r="F21" s="113"/>
      <c r="G21" s="113"/>
      <c r="H21" s="216"/>
      <c r="I21" s="216"/>
      <c r="J21" s="217"/>
      <c r="K21" s="2"/>
      <c r="L21" s="112"/>
      <c r="M21" s="113"/>
      <c r="N21" s="113"/>
      <c r="O21" s="114"/>
      <c r="P21" s="115"/>
      <c r="Q21" s="117"/>
      <c r="R21" s="192"/>
      <c r="S21" s="192"/>
      <c r="T21" s="113"/>
      <c r="U21" s="114"/>
      <c r="V21" s="114"/>
      <c r="W21" s="115"/>
      <c r="X21" s="117"/>
      <c r="Y21" s="14"/>
      <c r="Z21" s="216"/>
      <c r="AA21" s="216"/>
      <c r="AB21" s="216"/>
      <c r="AC21" s="216"/>
      <c r="AD21" s="216"/>
      <c r="AE21" s="216"/>
    </row>
    <row r="22" spans="1:31" ht="15.75">
      <c r="A22" s="112"/>
      <c r="B22" s="112"/>
      <c r="C22" s="2"/>
      <c r="D22" s="113"/>
      <c r="E22" s="113"/>
      <c r="F22" s="113"/>
      <c r="G22" s="113"/>
      <c r="H22" s="216"/>
      <c r="I22" s="216"/>
      <c r="J22" s="217"/>
      <c r="K22" s="2"/>
      <c r="L22" s="112"/>
      <c r="M22" s="113"/>
      <c r="N22" s="113"/>
      <c r="O22" s="114"/>
      <c r="P22" s="115"/>
      <c r="Q22" s="117"/>
      <c r="R22" s="192"/>
      <c r="S22" s="192"/>
      <c r="T22" s="113"/>
      <c r="U22" s="114"/>
      <c r="V22" s="114"/>
      <c r="W22" s="115"/>
      <c r="X22" s="117"/>
      <c r="Y22" s="14"/>
      <c r="Z22" s="216"/>
      <c r="AA22" s="216"/>
      <c r="AB22" s="216"/>
      <c r="AC22" s="216"/>
      <c r="AD22" s="216"/>
      <c r="AE22" s="216"/>
    </row>
    <row r="23" spans="1:31" ht="15.75">
      <c r="A23" s="112"/>
      <c r="B23" s="112"/>
      <c r="C23" s="2"/>
      <c r="D23" s="113"/>
      <c r="E23" s="113"/>
      <c r="F23" s="113"/>
      <c r="G23" s="113"/>
      <c r="H23" s="216"/>
      <c r="I23" s="216"/>
      <c r="J23" s="217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216"/>
      <c r="AA23" s="216"/>
      <c r="AB23" s="216"/>
      <c r="AC23" s="216"/>
      <c r="AD23" s="216"/>
      <c r="AE23" s="216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218"/>
      <c r="I24" s="219"/>
      <c r="J24" s="219"/>
      <c r="K24" s="219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X24" s="219"/>
      <c r="Y24" s="219"/>
      <c r="Z24" s="219"/>
      <c r="AA24" s="219"/>
      <c r="AB24" s="219"/>
      <c r="AC24" s="219"/>
      <c r="AD24" s="219"/>
      <c r="AE24" s="218"/>
      <c r="AF24" s="23"/>
      <c r="AG24" s="23"/>
      <c r="AH24" s="8"/>
    </row>
    <row r="25" spans="1:31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7"/>
      <c r="V25" s="767"/>
      <c r="W25" s="767"/>
      <c r="X25" s="767"/>
      <c r="Y25" s="764" t="s">
        <v>35</v>
      </c>
      <c r="Z25" s="765"/>
      <c r="AA25" s="765"/>
      <c r="AB25" s="765"/>
      <c r="AC25" s="153"/>
      <c r="AD25" s="138"/>
      <c r="AE25" s="754" t="s">
        <v>0</v>
      </c>
    </row>
    <row r="26" spans="1:31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97</v>
      </c>
      <c r="S26" s="740" t="s">
        <v>91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104</v>
      </c>
      <c r="AB26" s="758" t="s">
        <v>105</v>
      </c>
      <c r="AC26" s="762" t="s">
        <v>91</v>
      </c>
      <c r="AD26" s="757" t="s">
        <v>55</v>
      </c>
      <c r="AE26" s="755"/>
    </row>
    <row r="27" spans="1:31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104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68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41"/>
      <c r="S27" s="741"/>
      <c r="T27" s="742"/>
      <c r="U27" s="762"/>
      <c r="V27" s="762"/>
      <c r="W27" s="762"/>
      <c r="X27" s="762"/>
      <c r="Y27" s="761"/>
      <c r="Z27" s="759"/>
      <c r="AA27" s="759"/>
      <c r="AB27" s="759"/>
      <c r="AC27" s="763"/>
      <c r="AD27" s="757"/>
      <c r="AE27" s="756"/>
    </row>
    <row r="28" spans="1:31" ht="12.75">
      <c r="A28" s="167"/>
      <c r="B28" s="222"/>
      <c r="C28" s="168"/>
      <c r="D28" s="168"/>
      <c r="E28" s="168"/>
      <c r="F28" s="168"/>
      <c r="G28" s="169"/>
      <c r="H28" s="223"/>
      <c r="I28" s="224"/>
      <c r="J28" s="224"/>
      <c r="K28" s="225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484" t="s">
        <v>1427</v>
      </c>
      <c r="D29" s="483" t="s">
        <v>1215</v>
      </c>
      <c r="E29" s="156" t="s">
        <v>187</v>
      </c>
      <c r="F29" s="483" t="s">
        <v>1535</v>
      </c>
      <c r="G29" s="176" t="s">
        <v>188</v>
      </c>
      <c r="H29" s="226">
        <v>1222</v>
      </c>
      <c r="I29" s="442" t="s">
        <v>1439</v>
      </c>
      <c r="J29" s="647" t="s">
        <v>1437</v>
      </c>
      <c r="K29" s="228"/>
      <c r="L29" s="226" t="s">
        <v>49</v>
      </c>
      <c r="M29" s="162" t="s">
        <v>462</v>
      </c>
      <c r="N29" s="162">
        <v>1</v>
      </c>
      <c r="O29" s="162">
        <v>150</v>
      </c>
      <c r="P29" s="162">
        <v>80</v>
      </c>
      <c r="Q29" s="162">
        <v>200</v>
      </c>
      <c r="R29" s="163">
        <f aca="true" t="shared" si="1" ref="R29:R39">(O29*P29*Q29)/1000000</f>
        <v>2.4</v>
      </c>
      <c r="S29" s="179"/>
      <c r="T29" s="229" t="s">
        <v>110</v>
      </c>
      <c r="U29" s="227"/>
      <c r="V29" s="227"/>
      <c r="W29" s="230"/>
      <c r="X29" s="230"/>
      <c r="Y29" s="164"/>
      <c r="Z29" s="165"/>
      <c r="AA29" s="231"/>
      <c r="AB29" s="232"/>
      <c r="AC29" s="183"/>
      <c r="AD29" s="233"/>
      <c r="AE29" s="166" t="s">
        <v>189</v>
      </c>
    </row>
    <row r="30" spans="1:31" s="19" customFormat="1" ht="12.75">
      <c r="A30" s="159" t="s">
        <v>114</v>
      </c>
      <c r="B30" s="160" t="s">
        <v>115</v>
      </c>
      <c r="C30" s="484" t="s">
        <v>1427</v>
      </c>
      <c r="D30" s="483" t="s">
        <v>1215</v>
      </c>
      <c r="E30" s="156" t="s">
        <v>187</v>
      </c>
      <c r="F30" s="483" t="s">
        <v>1535</v>
      </c>
      <c r="G30" s="176" t="s">
        <v>191</v>
      </c>
      <c r="H30" s="226">
        <v>1222</v>
      </c>
      <c r="I30" s="442" t="s">
        <v>1439</v>
      </c>
      <c r="J30" s="647" t="s">
        <v>1437</v>
      </c>
      <c r="K30" s="228"/>
      <c r="L30" s="226" t="s">
        <v>32</v>
      </c>
      <c r="M30" s="162" t="s">
        <v>139</v>
      </c>
      <c r="N30" s="162">
        <v>1</v>
      </c>
      <c r="O30" s="162">
        <v>142</v>
      </c>
      <c r="P30" s="162">
        <v>100</v>
      </c>
      <c r="Q30" s="162">
        <v>100</v>
      </c>
      <c r="R30" s="163">
        <f t="shared" si="1"/>
        <v>1.42</v>
      </c>
      <c r="S30" s="179"/>
      <c r="T30" s="229" t="s">
        <v>110</v>
      </c>
      <c r="U30" s="227"/>
      <c r="V30" s="227"/>
      <c r="W30" s="230"/>
      <c r="X30" s="230"/>
      <c r="Y30" s="164"/>
      <c r="Z30" s="165"/>
      <c r="AA30" s="231"/>
      <c r="AB30" s="232"/>
      <c r="AC30" s="183"/>
      <c r="AD30" s="233"/>
      <c r="AE30" s="166"/>
    </row>
    <row r="31" spans="1:31" s="19" customFormat="1" ht="12.75">
      <c r="A31" s="159" t="s">
        <v>114</v>
      </c>
      <c r="B31" s="160" t="s">
        <v>115</v>
      </c>
      <c r="C31" s="484" t="s">
        <v>1427</v>
      </c>
      <c r="D31" s="483" t="s">
        <v>1215</v>
      </c>
      <c r="E31" s="156" t="s">
        <v>187</v>
      </c>
      <c r="F31" s="483" t="s">
        <v>1535</v>
      </c>
      <c r="G31" s="176" t="s">
        <v>192</v>
      </c>
      <c r="H31" s="226">
        <v>1222</v>
      </c>
      <c r="I31" s="442" t="s">
        <v>1439</v>
      </c>
      <c r="J31" s="647" t="s">
        <v>1437</v>
      </c>
      <c r="K31" s="236"/>
      <c r="L31" s="226" t="s">
        <v>32</v>
      </c>
      <c r="M31" s="162" t="s">
        <v>190</v>
      </c>
      <c r="N31" s="162">
        <v>1</v>
      </c>
      <c r="O31" s="162">
        <v>142</v>
      </c>
      <c r="P31" s="162">
        <v>100</v>
      </c>
      <c r="Q31" s="162">
        <v>180</v>
      </c>
      <c r="R31" s="163">
        <f t="shared" si="1"/>
        <v>2.556</v>
      </c>
      <c r="S31" s="179"/>
      <c r="T31" s="229" t="s">
        <v>110</v>
      </c>
      <c r="U31" s="235"/>
      <c r="V31" s="235"/>
      <c r="W31" s="237"/>
      <c r="X31" s="237"/>
      <c r="Y31" s="164"/>
      <c r="Z31" s="50"/>
      <c r="AA31" s="238"/>
      <c r="AB31" s="239"/>
      <c r="AC31" s="183"/>
      <c r="AD31" s="240"/>
      <c r="AE31" s="51" t="s">
        <v>463</v>
      </c>
    </row>
    <row r="32" spans="1:31" s="19" customFormat="1" ht="12.75">
      <c r="A32" s="159" t="s">
        <v>114</v>
      </c>
      <c r="B32" s="160" t="s">
        <v>115</v>
      </c>
      <c r="C32" s="484" t="s">
        <v>1427</v>
      </c>
      <c r="D32" s="483" t="s">
        <v>1215</v>
      </c>
      <c r="E32" s="156" t="s">
        <v>187</v>
      </c>
      <c r="F32" s="483" t="s">
        <v>1535</v>
      </c>
      <c r="G32" s="176" t="s">
        <v>193</v>
      </c>
      <c r="H32" s="226">
        <v>1222</v>
      </c>
      <c r="I32" s="442" t="s">
        <v>1439</v>
      </c>
      <c r="J32" s="647" t="s">
        <v>1437</v>
      </c>
      <c r="K32" s="228"/>
      <c r="L32" s="226" t="s">
        <v>32</v>
      </c>
      <c r="M32" s="162" t="s">
        <v>112</v>
      </c>
      <c r="N32" s="162">
        <v>1</v>
      </c>
      <c r="O32" s="162">
        <v>142</v>
      </c>
      <c r="P32" s="162">
        <v>100</v>
      </c>
      <c r="Q32" s="162">
        <v>100</v>
      </c>
      <c r="R32" s="163">
        <f t="shared" si="1"/>
        <v>1.42</v>
      </c>
      <c r="S32" s="179"/>
      <c r="T32" s="229" t="s">
        <v>110</v>
      </c>
      <c r="U32" s="227"/>
      <c r="V32" s="227"/>
      <c r="W32" s="230"/>
      <c r="X32" s="230"/>
      <c r="Y32" s="164"/>
      <c r="Z32" s="165"/>
      <c r="AA32" s="231"/>
      <c r="AB32" s="232"/>
      <c r="AC32" s="183"/>
      <c r="AD32" s="233"/>
      <c r="AE32" s="166"/>
    </row>
    <row r="33" spans="1:31" s="19" customFormat="1" ht="12.75">
      <c r="A33" s="159" t="s">
        <v>114</v>
      </c>
      <c r="B33" s="160" t="s">
        <v>115</v>
      </c>
      <c r="C33" s="484" t="s">
        <v>1427</v>
      </c>
      <c r="D33" s="483" t="s">
        <v>1215</v>
      </c>
      <c r="E33" s="156" t="s">
        <v>187</v>
      </c>
      <c r="F33" s="483" t="s">
        <v>1535</v>
      </c>
      <c r="G33" s="176" t="s">
        <v>194</v>
      </c>
      <c r="H33" s="226">
        <v>1222</v>
      </c>
      <c r="I33" s="442" t="s">
        <v>1439</v>
      </c>
      <c r="J33" s="647" t="s">
        <v>1437</v>
      </c>
      <c r="K33" s="228"/>
      <c r="L33" s="226" t="s">
        <v>32</v>
      </c>
      <c r="M33" s="162" t="s">
        <v>106</v>
      </c>
      <c r="N33" s="162">
        <v>1</v>
      </c>
      <c r="O33" s="162">
        <v>110</v>
      </c>
      <c r="P33" s="162">
        <v>60</v>
      </c>
      <c r="Q33" s="162">
        <v>70</v>
      </c>
      <c r="R33" s="163">
        <f t="shared" si="1"/>
        <v>0.462</v>
      </c>
      <c r="S33" s="179"/>
      <c r="T33" s="229" t="s">
        <v>110</v>
      </c>
      <c r="U33" s="227"/>
      <c r="V33" s="227"/>
      <c r="W33" s="230"/>
      <c r="X33" s="230"/>
      <c r="Y33" s="164"/>
      <c r="Z33" s="165"/>
      <c r="AA33" s="231"/>
      <c r="AB33" s="232"/>
      <c r="AC33" s="183"/>
      <c r="AD33" s="233"/>
      <c r="AE33" s="166"/>
    </row>
    <row r="34" spans="1:31" s="19" customFormat="1" ht="12.75">
      <c r="A34" s="159" t="s">
        <v>114</v>
      </c>
      <c r="B34" s="160" t="s">
        <v>115</v>
      </c>
      <c r="C34" s="484" t="s">
        <v>1427</v>
      </c>
      <c r="D34" s="483" t="s">
        <v>1215</v>
      </c>
      <c r="E34" s="156" t="s">
        <v>187</v>
      </c>
      <c r="F34" s="483" t="s">
        <v>1535</v>
      </c>
      <c r="G34" s="176" t="s">
        <v>195</v>
      </c>
      <c r="H34" s="226">
        <v>1222</v>
      </c>
      <c r="I34" s="442" t="s">
        <v>1439</v>
      </c>
      <c r="J34" s="647" t="s">
        <v>1437</v>
      </c>
      <c r="K34" s="236"/>
      <c r="L34" s="226" t="s">
        <v>32</v>
      </c>
      <c r="M34" s="162" t="s">
        <v>106</v>
      </c>
      <c r="N34" s="162">
        <v>1</v>
      </c>
      <c r="O34" s="49">
        <v>120</v>
      </c>
      <c r="P34" s="49">
        <v>60</v>
      </c>
      <c r="Q34" s="49">
        <v>70</v>
      </c>
      <c r="R34" s="163">
        <f t="shared" si="1"/>
        <v>0.504</v>
      </c>
      <c r="S34" s="179"/>
      <c r="T34" s="229" t="s">
        <v>110</v>
      </c>
      <c r="U34" s="235"/>
      <c r="V34" s="235"/>
      <c r="W34" s="237"/>
      <c r="X34" s="237"/>
      <c r="Y34" s="164"/>
      <c r="Z34" s="50"/>
      <c r="AA34" s="231"/>
      <c r="AB34" s="239"/>
      <c r="AC34" s="183"/>
      <c r="AD34" s="240"/>
      <c r="AE34" s="51"/>
    </row>
    <row r="35" spans="1:31" s="19" customFormat="1" ht="12.75">
      <c r="A35" s="159" t="s">
        <v>114</v>
      </c>
      <c r="B35" s="160" t="s">
        <v>115</v>
      </c>
      <c r="C35" s="484" t="s">
        <v>1427</v>
      </c>
      <c r="D35" s="483" t="s">
        <v>1215</v>
      </c>
      <c r="E35" s="156" t="s">
        <v>187</v>
      </c>
      <c r="F35" s="483" t="s">
        <v>1535</v>
      </c>
      <c r="G35" s="176" t="s">
        <v>197</v>
      </c>
      <c r="H35" s="226">
        <v>1222</v>
      </c>
      <c r="I35" s="442" t="s">
        <v>1439</v>
      </c>
      <c r="J35" s="647" t="s">
        <v>1437</v>
      </c>
      <c r="K35" s="236"/>
      <c r="L35" s="226" t="s">
        <v>49</v>
      </c>
      <c r="M35" s="162" t="s">
        <v>196</v>
      </c>
      <c r="N35" s="162">
        <v>1</v>
      </c>
      <c r="O35" s="49">
        <v>60</v>
      </c>
      <c r="P35" s="49">
        <v>60</v>
      </c>
      <c r="Q35" s="49">
        <v>25</v>
      </c>
      <c r="R35" s="163">
        <f t="shared" si="1"/>
        <v>0.09</v>
      </c>
      <c r="S35" s="179"/>
      <c r="T35" s="229" t="s">
        <v>110</v>
      </c>
      <c r="U35" s="235"/>
      <c r="V35" s="235"/>
      <c r="W35" s="237"/>
      <c r="X35" s="237"/>
      <c r="Y35" s="164"/>
      <c r="Z35" s="50"/>
      <c r="AA35" s="231"/>
      <c r="AB35" s="239"/>
      <c r="AC35" s="183"/>
      <c r="AD35" s="240"/>
      <c r="AE35" s="51"/>
    </row>
    <row r="36" spans="1:31" s="19" customFormat="1" ht="12.75">
      <c r="A36" s="159" t="s">
        <v>114</v>
      </c>
      <c r="B36" s="160" t="s">
        <v>115</v>
      </c>
      <c r="C36" s="484" t="s">
        <v>1427</v>
      </c>
      <c r="D36" s="483" t="s">
        <v>1215</v>
      </c>
      <c r="E36" s="156" t="s">
        <v>187</v>
      </c>
      <c r="F36" s="483" t="s">
        <v>1535</v>
      </c>
      <c r="G36" s="176" t="s">
        <v>199</v>
      </c>
      <c r="H36" s="226">
        <v>1222</v>
      </c>
      <c r="I36" s="442" t="s">
        <v>1439</v>
      </c>
      <c r="J36" s="647" t="s">
        <v>1437</v>
      </c>
      <c r="K36" s="243"/>
      <c r="L36" s="226" t="s">
        <v>32</v>
      </c>
      <c r="M36" s="49" t="s">
        <v>108</v>
      </c>
      <c r="N36" s="162">
        <v>1</v>
      </c>
      <c r="O36" s="49"/>
      <c r="P36" s="49"/>
      <c r="Q36" s="49"/>
      <c r="R36" s="163">
        <f t="shared" si="1"/>
        <v>0</v>
      </c>
      <c r="S36" s="179"/>
      <c r="T36" s="229" t="s">
        <v>110</v>
      </c>
      <c r="U36" s="242"/>
      <c r="V36" s="242"/>
      <c r="W36" s="244"/>
      <c r="X36" s="244"/>
      <c r="Y36" s="164"/>
      <c r="Z36" s="107"/>
      <c r="AA36" s="231"/>
      <c r="AB36" s="245"/>
      <c r="AC36" s="183"/>
      <c r="AD36" s="246"/>
      <c r="AE36" s="108"/>
    </row>
    <row r="37" spans="1:31" s="19" customFormat="1" ht="12.75">
      <c r="A37" s="159" t="s">
        <v>114</v>
      </c>
      <c r="B37" s="160" t="s">
        <v>115</v>
      </c>
      <c r="C37" s="484" t="s">
        <v>1427</v>
      </c>
      <c r="D37" s="483" t="s">
        <v>1215</v>
      </c>
      <c r="E37" s="156" t="s">
        <v>187</v>
      </c>
      <c r="F37" s="483" t="s">
        <v>1535</v>
      </c>
      <c r="G37" s="176" t="s">
        <v>200</v>
      </c>
      <c r="H37" s="226">
        <v>1222</v>
      </c>
      <c r="I37" s="442" t="s">
        <v>1439</v>
      </c>
      <c r="J37" s="647" t="s">
        <v>1437</v>
      </c>
      <c r="K37" s="243"/>
      <c r="L37" s="226" t="s">
        <v>32</v>
      </c>
      <c r="M37" s="49" t="s">
        <v>107</v>
      </c>
      <c r="N37" s="162">
        <v>1</v>
      </c>
      <c r="O37" s="49"/>
      <c r="P37" s="49"/>
      <c r="Q37" s="49"/>
      <c r="R37" s="163">
        <f t="shared" si="1"/>
        <v>0</v>
      </c>
      <c r="S37" s="179"/>
      <c r="T37" s="229" t="s">
        <v>99</v>
      </c>
      <c r="U37" s="242"/>
      <c r="V37" s="242"/>
      <c r="W37" s="244"/>
      <c r="X37" s="244"/>
      <c r="Y37" s="164"/>
      <c r="Z37" s="107"/>
      <c r="AA37" s="231"/>
      <c r="AB37" s="245"/>
      <c r="AC37" s="183"/>
      <c r="AD37" s="246"/>
      <c r="AE37" s="108"/>
    </row>
    <row r="38" spans="1:31" s="19" customFormat="1" ht="12.75">
      <c r="A38" s="159" t="s">
        <v>114</v>
      </c>
      <c r="B38" s="160" t="s">
        <v>115</v>
      </c>
      <c r="C38" s="484" t="s">
        <v>1427</v>
      </c>
      <c r="D38" s="483" t="s">
        <v>1215</v>
      </c>
      <c r="E38" s="156" t="s">
        <v>187</v>
      </c>
      <c r="F38" s="483" t="s">
        <v>1535</v>
      </c>
      <c r="G38" s="176"/>
      <c r="H38" s="226">
        <v>1222</v>
      </c>
      <c r="I38" s="442" t="s">
        <v>1439</v>
      </c>
      <c r="J38" s="647" t="s">
        <v>1437</v>
      </c>
      <c r="K38" s="243"/>
      <c r="L38" s="226" t="s">
        <v>49</v>
      </c>
      <c r="M38" s="162" t="s">
        <v>201</v>
      </c>
      <c r="N38" s="162">
        <v>1</v>
      </c>
      <c r="O38" s="106"/>
      <c r="P38" s="106"/>
      <c r="Q38" s="106"/>
      <c r="R38" s="163">
        <f t="shared" si="1"/>
        <v>0</v>
      </c>
      <c r="S38" s="179"/>
      <c r="T38" s="229" t="s">
        <v>110</v>
      </c>
      <c r="U38" s="242"/>
      <c r="V38" s="242"/>
      <c r="W38" s="244"/>
      <c r="X38" s="244"/>
      <c r="Y38" s="164"/>
      <c r="Z38" s="107"/>
      <c r="AA38" s="231"/>
      <c r="AB38" s="245"/>
      <c r="AC38" s="183"/>
      <c r="AD38" s="246"/>
      <c r="AE38" s="108"/>
    </row>
    <row r="39" spans="1:31" s="19" customFormat="1" ht="13.5" thickBot="1">
      <c r="A39" s="53" t="s">
        <v>114</v>
      </c>
      <c r="B39" s="54" t="s">
        <v>115</v>
      </c>
      <c r="C39" s="648" t="s">
        <v>1427</v>
      </c>
      <c r="D39" s="644" t="s">
        <v>1215</v>
      </c>
      <c r="E39" s="155" t="s">
        <v>187</v>
      </c>
      <c r="F39" s="644" t="s">
        <v>1535</v>
      </c>
      <c r="G39" s="265" t="s">
        <v>203</v>
      </c>
      <c r="H39" s="249">
        <v>1222</v>
      </c>
      <c r="I39" s="645" t="s">
        <v>1439</v>
      </c>
      <c r="J39" s="646" t="s">
        <v>1437</v>
      </c>
      <c r="K39" s="268"/>
      <c r="L39" s="249"/>
      <c r="M39" s="264" t="s">
        <v>202</v>
      </c>
      <c r="N39" s="264">
        <v>1</v>
      </c>
      <c r="O39" s="264">
        <v>40</v>
      </c>
      <c r="P39" s="264">
        <v>25</v>
      </c>
      <c r="Q39" s="264">
        <v>30</v>
      </c>
      <c r="R39" s="269">
        <f t="shared" si="1"/>
        <v>0.03</v>
      </c>
      <c r="S39" s="180"/>
      <c r="T39" s="250" t="s">
        <v>110</v>
      </c>
      <c r="U39" s="266"/>
      <c r="V39" s="266"/>
      <c r="W39" s="270"/>
      <c r="X39" s="270"/>
      <c r="Y39" s="272"/>
      <c r="Z39" s="273"/>
      <c r="AA39" s="251"/>
      <c r="AB39" s="274"/>
      <c r="AC39" s="184"/>
      <c r="AD39" s="278"/>
      <c r="AE39" s="277"/>
    </row>
  </sheetData>
  <sheetProtection/>
  <protectedRanges>
    <protectedRange sqref="N4:Q8" name="Plage5"/>
    <protectedRange sqref="T29:AB35 T36:AB977" name="Plage3"/>
    <protectedRange sqref="B1:B2" name="Plage1"/>
    <protectedRange sqref="R40:R977 O38:Q977 A29:Q35 A36:N977" name="Plage2"/>
    <protectedRange sqref="AD29:AE35 AD36:AE977" name="Plage4"/>
    <protectedRange sqref="R29:R35 R36:R39" name="Plage2_1_1_7_3"/>
    <protectedRange sqref="O36:Q36" name="Plage2_2"/>
    <protectedRange sqref="O37:Q37" name="Plage2_3"/>
  </protectedRanges>
  <mergeCells count="35">
    <mergeCell ref="Z26:Z27"/>
    <mergeCell ref="AA26:AA27"/>
    <mergeCell ref="AB26:AB27"/>
    <mergeCell ref="AC26:AC27"/>
    <mergeCell ref="V26:V27"/>
    <mergeCell ref="W26:W27"/>
    <mergeCell ref="X26:X27"/>
    <mergeCell ref="Y26:Y27"/>
    <mergeCell ref="S26:S27"/>
    <mergeCell ref="T26:T27"/>
    <mergeCell ref="U26:U27"/>
    <mergeCell ref="AE25:AE27"/>
    <mergeCell ref="A26:A27"/>
    <mergeCell ref="B26:F26"/>
    <mergeCell ref="G26:G27"/>
    <mergeCell ref="H26:J26"/>
    <mergeCell ref="K26:K27"/>
    <mergeCell ref="AD26:AD27"/>
    <mergeCell ref="L26:L27"/>
    <mergeCell ref="M26:M27"/>
    <mergeCell ref="N26:N27"/>
    <mergeCell ref="O26:Q26"/>
    <mergeCell ref="H25:K25"/>
    <mergeCell ref="L25:R25"/>
    <mergeCell ref="R26:R27"/>
    <mergeCell ref="A5:A6"/>
    <mergeCell ref="A7:A8"/>
    <mergeCell ref="A9:A10"/>
    <mergeCell ref="N10:O10"/>
    <mergeCell ref="T25:X25"/>
    <mergeCell ref="Y25:AB25"/>
    <mergeCell ref="A11:A12"/>
    <mergeCell ref="A13:A14"/>
    <mergeCell ref="A15:A16"/>
    <mergeCell ref="A25:G25"/>
  </mergeCells>
  <dataValidations count="6">
    <dataValidation type="list" allowBlank="1" showInputMessage="1" showErrorMessage="1" sqref="W29:X39 T29:T39 AD29:AD39 Q5">
      <formula1>"O,N"</formula1>
    </dataValidation>
    <dataValidation type="list" allowBlank="1" showErrorMessage="1" prompt="&#10;" sqref="L29:L39">
      <formula1>"INFO,MOB,VER,ROC,DIV,LAB,FRAG"</formula1>
    </dataValidation>
    <dataValidation type="list" allowBlank="1" showInputMessage="1" showErrorMessage="1" sqref="Y29:Y39">
      <formula1>"DOCBUR,DOCBIBLIO"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H67"/>
  <sheetViews>
    <sheetView showGridLines="0" zoomScalePageLayoutView="0" workbookViewId="0" topLeftCell="B30">
      <selection activeCell="X35" sqref="X35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4.421875" style="5" customWidth="1"/>
    <col min="5" max="5" width="13.8515625" style="5" customWidth="1"/>
    <col min="6" max="6" width="16.00390625" style="5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0.00390625" style="247" customWidth="1"/>
    <col min="12" max="12" width="8.421875" style="5" customWidth="1"/>
    <col min="13" max="13" width="35.00390625" style="5" customWidth="1"/>
    <col min="14" max="14" width="3.8515625" style="5" bestFit="1" customWidth="1"/>
    <col min="15" max="15" width="6.14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247" customWidth="1"/>
    <col min="21" max="22" width="9.8515625" style="247" customWidth="1"/>
    <col min="23" max="24" width="7.28125" style="247" customWidth="1"/>
    <col min="25" max="25" width="9.00390625" style="247" customWidth="1"/>
    <col min="26" max="26" width="24.140625" style="247" customWidth="1"/>
    <col min="27" max="27" width="8.00390625" style="247" bestFit="1" customWidth="1"/>
    <col min="28" max="28" width="8.7109375" style="247" bestFit="1" customWidth="1"/>
    <col min="29" max="30" width="5.7109375" style="247" bestFit="1" customWidth="1"/>
    <col min="31" max="31" width="29.140625" style="247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39</v>
      </c>
      <c r="B1" s="99"/>
      <c r="C1" s="102"/>
      <c r="D1" s="101"/>
      <c r="E1" s="101"/>
      <c r="F1" s="101"/>
      <c r="G1" s="101"/>
      <c r="H1" s="213"/>
      <c r="I1" s="213"/>
      <c r="J1" s="213"/>
      <c r="K1" s="213"/>
      <c r="L1" s="101"/>
      <c r="M1" s="101"/>
      <c r="N1" s="101"/>
      <c r="O1" s="101"/>
      <c r="P1" s="101"/>
      <c r="Q1" s="101"/>
      <c r="R1" s="102"/>
      <c r="S1" s="102"/>
      <c r="T1" s="213"/>
      <c r="U1" s="213"/>
      <c r="V1" s="213"/>
      <c r="W1" s="213"/>
      <c r="X1" s="103"/>
      <c r="Y1" s="103"/>
      <c r="Z1" s="103"/>
      <c r="AA1" s="103"/>
      <c r="AB1" s="103"/>
      <c r="AC1" s="103"/>
      <c r="AD1" s="103"/>
      <c r="AE1" s="213"/>
      <c r="AF1" s="2"/>
      <c r="AG1" s="2"/>
    </row>
    <row r="2" spans="1:33" ht="15.75">
      <c r="A2" s="16" t="s">
        <v>712</v>
      </c>
      <c r="B2" s="16"/>
      <c r="C2" s="17"/>
      <c r="D2" s="18"/>
      <c r="E2" s="18"/>
      <c r="F2" s="18"/>
      <c r="G2" s="18"/>
      <c r="H2" s="16"/>
      <c r="I2" s="214"/>
      <c r="J2" s="215"/>
      <c r="K2" s="17"/>
      <c r="L2" s="18"/>
      <c r="M2" s="18"/>
      <c r="N2" s="18"/>
      <c r="O2" s="18"/>
      <c r="P2" s="18"/>
      <c r="Q2" s="18"/>
      <c r="R2" s="17"/>
      <c r="S2" s="17"/>
      <c r="T2" s="214"/>
      <c r="U2" s="214"/>
      <c r="V2" s="214"/>
      <c r="W2" s="214"/>
      <c r="X2" s="198"/>
      <c r="Y2" s="198"/>
      <c r="Z2" s="198"/>
      <c r="AA2" s="198"/>
      <c r="AB2" s="198"/>
      <c r="AC2" s="198"/>
      <c r="AD2" s="198"/>
      <c r="AE2" s="214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216"/>
      <c r="J3" s="217"/>
      <c r="L3" s="113"/>
      <c r="M3" s="113"/>
      <c r="N3" s="113"/>
      <c r="O3" s="113"/>
      <c r="P3" s="113"/>
      <c r="Q3" s="113"/>
      <c r="T3" s="216"/>
      <c r="U3" s="216"/>
      <c r="V3" s="216"/>
      <c r="W3" s="216"/>
      <c r="X3" s="14"/>
      <c r="Y3" s="14"/>
      <c r="Z3" s="14"/>
      <c r="AA3" s="14"/>
      <c r="AB3" s="14"/>
      <c r="AC3" s="14"/>
      <c r="AD3" s="14"/>
      <c r="AE3" s="216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216"/>
      <c r="AA4" s="216"/>
      <c r="AB4" s="216"/>
      <c r="AC4" s="216"/>
      <c r="AD4" s="216"/>
      <c r="AE4" s="216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216"/>
      <c r="I5" s="216"/>
      <c r="J5" s="217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216"/>
      <c r="AA5" s="216"/>
      <c r="AB5" s="216"/>
      <c r="AC5" s="216"/>
      <c r="AD5" s="216"/>
      <c r="AE5" s="216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216"/>
      <c r="I6" s="216"/>
      <c r="J6" s="217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216"/>
      <c r="AA6" s="216"/>
      <c r="AB6" s="216"/>
      <c r="AC6" s="216"/>
      <c r="AD6" s="216"/>
      <c r="AE6" s="216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216"/>
      <c r="I7" s="216"/>
      <c r="J7" s="217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216"/>
      <c r="AA7" s="216"/>
      <c r="AB7" s="216"/>
      <c r="AC7" s="216"/>
      <c r="AD7" s="216"/>
      <c r="AE7" s="216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216"/>
      <c r="I8" s="216"/>
      <c r="J8" s="217"/>
      <c r="K8" s="2"/>
      <c r="L8" s="148" t="s">
        <v>102</v>
      </c>
      <c r="M8" s="149"/>
      <c r="N8" s="149"/>
      <c r="O8" s="150"/>
      <c r="P8" s="151"/>
      <c r="Q8" s="197">
        <f>SUM($R$29:$R$986)+SUM($AB$29:$AB$986)</f>
        <v>23.232878000000007</v>
      </c>
      <c r="R8"/>
      <c r="S8" s="192"/>
      <c r="T8" s="113"/>
      <c r="U8" s="114"/>
      <c r="V8" s="114"/>
      <c r="W8" s="115"/>
      <c r="X8" s="117"/>
      <c r="Y8" s="14"/>
      <c r="Z8" s="216"/>
      <c r="AA8" s="216"/>
      <c r="AB8" s="216"/>
      <c r="AC8" s="216"/>
      <c r="AD8" s="216"/>
      <c r="AE8" s="216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216"/>
      <c r="I9" s="216"/>
      <c r="J9" s="217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216"/>
      <c r="AA9" s="216"/>
      <c r="AB9" s="216"/>
      <c r="AC9" s="216"/>
      <c r="AD9" s="216"/>
      <c r="AE9" s="216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216"/>
      <c r="I10" s="216"/>
      <c r="J10" s="217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216"/>
      <c r="AA10" s="216"/>
      <c r="AB10" s="216"/>
      <c r="AC10" s="216"/>
      <c r="AD10" s="216"/>
      <c r="AE10" s="216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216"/>
      <c r="I11" s="216"/>
      <c r="J11" s="217"/>
      <c r="K11" s="2"/>
      <c r="L11" s="189" t="s">
        <v>82</v>
      </c>
      <c r="M11" s="190"/>
      <c r="N11" s="186"/>
      <c r="O11" s="191">
        <f>SUMIF($L$29:$L$978,"INFO",$R$29:$R$978)</f>
        <v>0.9</v>
      </c>
      <c r="P11" s="181">
        <f>SUMIF($L$29:$L$978,"INFO",$S$29:$S$978)</f>
        <v>0</v>
      </c>
      <c r="Q11" s="182">
        <f aca="true" t="shared" si="0" ref="Q11:Q19">O11-P11</f>
        <v>0.9</v>
      </c>
      <c r="R11" s="192"/>
      <c r="S11" s="192"/>
      <c r="T11" s="113"/>
      <c r="U11" s="114"/>
      <c r="V11" s="114"/>
      <c r="W11" s="115"/>
      <c r="X11" s="117"/>
      <c r="Y11" s="14"/>
      <c r="Z11" s="216"/>
      <c r="AA11" s="216"/>
      <c r="AB11" s="216"/>
      <c r="AC11" s="216"/>
      <c r="AD11" s="216"/>
      <c r="AE11" s="216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216"/>
      <c r="I12" s="216"/>
      <c r="J12" s="217"/>
      <c r="K12" s="2"/>
      <c r="L12" s="189" t="s">
        <v>83</v>
      </c>
      <c r="M12" s="190"/>
      <c r="N12" s="186"/>
      <c r="O12" s="181">
        <f>SUMIF($L$29:$L$978,"MOB",$R$29:$R$978)</f>
        <v>10.377749999999999</v>
      </c>
      <c r="P12" s="181">
        <f>SUMIF($L$29:$L$978,"MOB",$S$29:$S$978)</f>
        <v>0</v>
      </c>
      <c r="Q12" s="182">
        <f t="shared" si="0"/>
        <v>10.377749999999999</v>
      </c>
      <c r="R12" s="192"/>
      <c r="S12" s="192"/>
      <c r="T12" s="113"/>
      <c r="U12" s="114"/>
      <c r="V12" s="114"/>
      <c r="W12" s="115"/>
      <c r="X12" s="117"/>
      <c r="Y12" s="14"/>
      <c r="Z12" s="216"/>
      <c r="AA12" s="216"/>
      <c r="AB12" s="216"/>
      <c r="AC12" s="216"/>
      <c r="AD12" s="216"/>
      <c r="AE12" s="216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216"/>
      <c r="I13" s="216"/>
      <c r="J13" s="217"/>
      <c r="K13" s="2"/>
      <c r="L13" s="189" t="s">
        <v>84</v>
      </c>
      <c r="M13" s="190"/>
      <c r="N13" s="186"/>
      <c r="O13" s="181">
        <f>SUMIF($L$29:$L$978,"DIV",$R$29:$R$978)</f>
        <v>0.3</v>
      </c>
      <c r="P13" s="181">
        <f>SUMIF($L$29:$L$978,"DIV",$S$29:$S$978)</f>
        <v>0</v>
      </c>
      <c r="Q13" s="182">
        <f t="shared" si="0"/>
        <v>0.3</v>
      </c>
      <c r="R13" s="192"/>
      <c r="S13" s="192"/>
      <c r="T13" s="113"/>
      <c r="U13" s="114"/>
      <c r="V13" s="114"/>
      <c r="W13" s="115"/>
      <c r="X13" s="117"/>
      <c r="Y13" s="14"/>
      <c r="Z13" s="216"/>
      <c r="AA13" s="216"/>
      <c r="AB13" s="216"/>
      <c r="AC13" s="216"/>
      <c r="AD13" s="216"/>
      <c r="AE13" s="216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218"/>
      <c r="I14" s="219"/>
      <c r="J14" s="219"/>
      <c r="K14" s="219"/>
      <c r="L14" s="189" t="s">
        <v>85</v>
      </c>
      <c r="M14" s="190"/>
      <c r="N14" s="186"/>
      <c r="O14" s="181">
        <f>SUMIF($L$29:$L$978,"LAB",$R$32:$R$978)</f>
        <v>10.076028</v>
      </c>
      <c r="P14" s="181">
        <f>SUMIF($L$29:$L$978,"LAB",$S$29:$S$978)</f>
        <v>0</v>
      </c>
      <c r="Q14" s="182">
        <f t="shared" si="0"/>
        <v>10.076028</v>
      </c>
      <c r="R14" s="193"/>
      <c r="S14" s="193"/>
      <c r="T14" s="218"/>
      <c r="U14" s="218"/>
      <c r="V14" s="218"/>
      <c r="W14" s="218"/>
      <c r="X14" s="219"/>
      <c r="Y14" s="219"/>
      <c r="Z14" s="219"/>
      <c r="AA14" s="219"/>
      <c r="AB14" s="219"/>
      <c r="AC14" s="219"/>
      <c r="AD14" s="219"/>
      <c r="AE14" s="218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216"/>
      <c r="I15" s="216"/>
      <c r="J15" s="217"/>
      <c r="K15" s="2"/>
      <c r="L15" s="189" t="s">
        <v>86</v>
      </c>
      <c r="M15" s="190"/>
      <c r="N15" s="186"/>
      <c r="O15" s="181">
        <f>SUMIF($L$29:$L$978,"FRAG",$R$29:$R$978)</f>
        <v>3.9009280000000004</v>
      </c>
      <c r="P15" s="181">
        <f>SUMIF($L$29:$L$978,"FRAG",$S$29:$S$978)</f>
        <v>0</v>
      </c>
      <c r="Q15" s="182">
        <f t="shared" si="0"/>
        <v>3.9009280000000004</v>
      </c>
      <c r="R15" s="192"/>
      <c r="S15" s="192"/>
      <c r="T15" s="113"/>
      <c r="U15" s="114"/>
      <c r="V15" s="114"/>
      <c r="W15" s="115"/>
      <c r="X15" s="117"/>
      <c r="Y15" s="14"/>
      <c r="Z15" s="216"/>
      <c r="AA15" s="216"/>
      <c r="AB15" s="216"/>
      <c r="AC15" s="216"/>
      <c r="AD15" s="216"/>
      <c r="AE15" s="216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216"/>
      <c r="I16" s="216"/>
      <c r="J16" s="217"/>
      <c r="K16" s="2"/>
      <c r="L16" s="189" t="s">
        <v>87</v>
      </c>
      <c r="M16" s="190"/>
      <c r="N16" s="186"/>
      <c r="O16" s="181">
        <f>SUMIF($L$29:$L$978,"VER",$R$29:$R$978)</f>
        <v>0</v>
      </c>
      <c r="P16" s="181">
        <f>SUMIF($L$29:$L$978,"VER",$S$29:$S$978)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216"/>
      <c r="AA16" s="216"/>
      <c r="AB16" s="216"/>
      <c r="AC16" s="216"/>
      <c r="AD16" s="216"/>
      <c r="AE16" s="216"/>
    </row>
    <row r="17" spans="1:31" ht="16.5" thickBot="1">
      <c r="A17" s="112"/>
      <c r="B17" s="112"/>
      <c r="C17" s="2"/>
      <c r="D17" s="113"/>
      <c r="E17" s="113"/>
      <c r="F17" s="113"/>
      <c r="G17" s="113"/>
      <c r="H17" s="216"/>
      <c r="I17" s="216"/>
      <c r="J17" s="217"/>
      <c r="K17" s="2"/>
      <c r="L17" s="189" t="s">
        <v>88</v>
      </c>
      <c r="M17" s="190"/>
      <c r="N17" s="186"/>
      <c r="O17" s="181">
        <f>SUMIF($L$29:$L$978,"ROC",$R$29:$R$978)</f>
        <v>0</v>
      </c>
      <c r="P17" s="181">
        <f>SUMIF($L$29:$L$978,"ROC",$S$29:$S$978)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216"/>
      <c r="AA17" s="216"/>
      <c r="AB17" s="216"/>
      <c r="AC17" s="216"/>
      <c r="AD17" s="216"/>
      <c r="AE17" s="216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218"/>
      <c r="I18" s="219"/>
      <c r="J18" s="219"/>
      <c r="K18" s="219"/>
      <c r="L18" s="189" t="s">
        <v>95</v>
      </c>
      <c r="M18" s="190"/>
      <c r="N18" s="186"/>
      <c r="O18" s="181">
        <f>SUMIF($Y$29:$Y$978,"DOCBUR",$AB$29:$AB$978)</f>
        <v>0</v>
      </c>
      <c r="P18" s="181">
        <f>SUMIF($Y$29:$Y$978,"DOCBUR",$AC$29:$AC$978)</f>
        <v>0</v>
      </c>
      <c r="Q18" s="182">
        <f t="shared" si="0"/>
        <v>0</v>
      </c>
      <c r="R18" s="193"/>
      <c r="S18" s="193"/>
      <c r="T18" s="218"/>
      <c r="U18" s="218"/>
      <c r="V18" s="218"/>
      <c r="W18" s="218"/>
      <c r="X18" s="219"/>
      <c r="Y18" s="219"/>
      <c r="Z18" s="219"/>
      <c r="AA18" s="219"/>
      <c r="AB18" s="219"/>
      <c r="AC18" s="219"/>
      <c r="AD18" s="219"/>
      <c r="AE18" s="218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216"/>
      <c r="I19" s="216"/>
      <c r="J19" s="217"/>
      <c r="K19" s="2"/>
      <c r="L19" s="189" t="s">
        <v>96</v>
      </c>
      <c r="M19" s="190"/>
      <c r="N19" s="186"/>
      <c r="O19" s="181">
        <f>SUMIF($Y$29:$Y$978,"DOCBIBLIO",$AB$29:$AB$978)</f>
        <v>0</v>
      </c>
      <c r="P19" s="181">
        <f>SUMIF($Y$29:$Y$978,"DOCBIBLIO",$AC$29:$AC$978)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216"/>
      <c r="AA19" s="216"/>
      <c r="AB19" s="216"/>
      <c r="AC19" s="216"/>
      <c r="AD19" s="216"/>
      <c r="AE19" s="216"/>
    </row>
    <row r="20" spans="1:31" ht="15.75">
      <c r="A20" s="112"/>
      <c r="B20" s="112"/>
      <c r="C20" s="2"/>
      <c r="D20" s="113"/>
      <c r="E20" s="113"/>
      <c r="F20" s="113"/>
      <c r="G20" s="113"/>
      <c r="H20" s="216"/>
      <c r="I20" s="216"/>
      <c r="J20" s="217"/>
      <c r="K20" s="2"/>
      <c r="L20" s="310"/>
      <c r="M20" s="310"/>
      <c r="N20" s="311"/>
      <c r="O20" s="312"/>
      <c r="P20" s="312"/>
      <c r="Q20" s="312"/>
      <c r="R20" s="192"/>
      <c r="S20" s="192"/>
      <c r="T20" s="113"/>
      <c r="U20" s="114"/>
      <c r="V20" s="114"/>
      <c r="W20" s="115"/>
      <c r="X20" s="117"/>
      <c r="Y20" s="14"/>
      <c r="Z20" s="216"/>
      <c r="AA20" s="216"/>
      <c r="AB20" s="216"/>
      <c r="AC20" s="216"/>
      <c r="AD20" s="216"/>
      <c r="AE20" s="216"/>
    </row>
    <row r="21" spans="1:31" ht="15.75">
      <c r="A21" s="112"/>
      <c r="B21" s="112"/>
      <c r="C21" s="2"/>
      <c r="D21" s="113"/>
      <c r="E21" s="113"/>
      <c r="F21" s="113"/>
      <c r="G21" s="113"/>
      <c r="H21" s="216"/>
      <c r="I21" s="216"/>
      <c r="J21" s="217"/>
      <c r="K21" s="2"/>
      <c r="L21" s="310"/>
      <c r="M21" s="310"/>
      <c r="N21" s="311"/>
      <c r="O21" s="312"/>
      <c r="P21" s="312"/>
      <c r="Q21" s="312"/>
      <c r="R21" s="192"/>
      <c r="S21" s="192"/>
      <c r="T21" s="113"/>
      <c r="U21" s="114"/>
      <c r="V21" s="114"/>
      <c r="W21" s="115"/>
      <c r="X21" s="117"/>
      <c r="Y21" s="14"/>
      <c r="Z21" s="216"/>
      <c r="AA21" s="216"/>
      <c r="AB21" s="216"/>
      <c r="AC21" s="216"/>
      <c r="AD21" s="216"/>
      <c r="AE21" s="216"/>
    </row>
    <row r="22" spans="1:31" ht="15.75">
      <c r="A22" s="112"/>
      <c r="B22" s="112"/>
      <c r="C22" s="2"/>
      <c r="D22" s="113"/>
      <c r="E22" s="113"/>
      <c r="F22" s="113"/>
      <c r="G22" s="113"/>
      <c r="H22" s="216"/>
      <c r="I22" s="216"/>
      <c r="J22" s="217"/>
      <c r="K22" s="2"/>
      <c r="L22" s="310"/>
      <c r="M22" s="310"/>
      <c r="N22" s="311"/>
      <c r="O22" s="312"/>
      <c r="P22" s="312"/>
      <c r="Q22" s="312"/>
      <c r="R22" s="192"/>
      <c r="S22" s="192"/>
      <c r="T22" s="113"/>
      <c r="U22" s="114"/>
      <c r="V22" s="114"/>
      <c r="W22" s="115"/>
      <c r="X22" s="117"/>
      <c r="Y22" s="14"/>
      <c r="Z22" s="216"/>
      <c r="AA22" s="216"/>
      <c r="AB22" s="216"/>
      <c r="AC22" s="216"/>
      <c r="AD22" s="216"/>
      <c r="AE22" s="216"/>
    </row>
    <row r="23" spans="1:31" ht="15.75">
      <c r="A23" s="112"/>
      <c r="B23" s="112"/>
      <c r="C23" s="2"/>
      <c r="D23" s="113"/>
      <c r="E23" s="113"/>
      <c r="F23" s="113"/>
      <c r="G23" s="113"/>
      <c r="H23" s="216"/>
      <c r="I23" s="216"/>
      <c r="J23" s="217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216"/>
      <c r="AA23" s="216"/>
      <c r="AB23" s="216"/>
      <c r="AC23" s="216"/>
      <c r="AD23" s="216"/>
      <c r="AE23" s="216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218"/>
      <c r="I24" s="219"/>
      <c r="J24" s="219"/>
      <c r="K24" s="219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X24" s="219"/>
      <c r="Y24" s="219"/>
      <c r="Z24" s="219"/>
      <c r="AA24" s="219"/>
      <c r="AB24" s="219"/>
      <c r="AC24" s="219"/>
      <c r="AD24" s="219"/>
      <c r="AE24" s="218"/>
      <c r="AF24" s="23"/>
      <c r="AG24" s="23"/>
      <c r="AH24" s="8"/>
    </row>
    <row r="25" spans="1:31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7"/>
      <c r="V25" s="767"/>
      <c r="W25" s="767"/>
      <c r="X25" s="767"/>
      <c r="Y25" s="764" t="s">
        <v>35</v>
      </c>
      <c r="Z25" s="765"/>
      <c r="AA25" s="765"/>
      <c r="AB25" s="765"/>
      <c r="AC25" s="153"/>
      <c r="AD25" s="138"/>
      <c r="AE25" s="754" t="s">
        <v>0</v>
      </c>
    </row>
    <row r="26" spans="1:31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1095</v>
      </c>
      <c r="S26" s="740" t="s">
        <v>91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713</v>
      </c>
      <c r="AB26" s="758" t="s">
        <v>1096</v>
      </c>
      <c r="AC26" s="762" t="s">
        <v>91</v>
      </c>
      <c r="AD26" s="757" t="s">
        <v>55</v>
      </c>
      <c r="AE26" s="755"/>
    </row>
    <row r="27" spans="1:31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104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68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77"/>
      <c r="S27" s="741"/>
      <c r="T27" s="742"/>
      <c r="U27" s="762"/>
      <c r="V27" s="762"/>
      <c r="W27" s="762"/>
      <c r="X27" s="762"/>
      <c r="Y27" s="761"/>
      <c r="Z27" s="759"/>
      <c r="AA27" s="759"/>
      <c r="AB27" s="759"/>
      <c r="AC27" s="763"/>
      <c r="AD27" s="757"/>
      <c r="AE27" s="756"/>
    </row>
    <row r="28" spans="1:31" ht="12.75">
      <c r="A28" s="167"/>
      <c r="B28" s="222"/>
      <c r="C28" s="168"/>
      <c r="D28" s="168"/>
      <c r="E28" s="168"/>
      <c r="F28" s="168"/>
      <c r="G28" s="169"/>
      <c r="H28" s="223"/>
      <c r="I28" s="224"/>
      <c r="J28" s="224"/>
      <c r="K28" s="225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156" t="s">
        <v>1427</v>
      </c>
      <c r="D29" s="160" t="s">
        <v>1215</v>
      </c>
      <c r="E29" s="156" t="s">
        <v>990</v>
      </c>
      <c r="F29" s="160" t="s">
        <v>1542</v>
      </c>
      <c r="G29" s="176" t="s">
        <v>991</v>
      </c>
      <c r="H29" s="226">
        <v>1222</v>
      </c>
      <c r="I29" s="162" t="s">
        <v>1439</v>
      </c>
      <c r="J29" s="161" t="s">
        <v>429</v>
      </c>
      <c r="K29" s="481" t="s">
        <v>1551</v>
      </c>
      <c r="L29" s="226" t="s">
        <v>32</v>
      </c>
      <c r="M29" s="162" t="s">
        <v>992</v>
      </c>
      <c r="N29" s="162">
        <v>1</v>
      </c>
      <c r="O29" s="162">
        <v>40</v>
      </c>
      <c r="P29" s="162">
        <v>40</v>
      </c>
      <c r="Q29" s="162">
        <v>210</v>
      </c>
      <c r="R29" s="163">
        <f aca="true" t="shared" si="1" ref="R29:R40">(O29*P29*Q29)/1000000</f>
        <v>0.336</v>
      </c>
      <c r="S29" s="179">
        <f aca="true" t="shared" si="2" ref="S29:S61">IF(T29="O",R29,0)</f>
        <v>0</v>
      </c>
      <c r="T29" s="229" t="s">
        <v>110</v>
      </c>
      <c r="U29" s="227"/>
      <c r="V29" s="227"/>
      <c r="W29" s="230"/>
      <c r="X29" s="230"/>
      <c r="Y29" s="164"/>
      <c r="Z29" s="165"/>
      <c r="AA29" s="227"/>
      <c r="AB29" s="227"/>
      <c r="AC29" s="183">
        <f aca="true" t="shared" si="3" ref="AC29:AC61">IF(AD29="O",AB29,0)</f>
        <v>0</v>
      </c>
      <c r="AD29" s="233"/>
      <c r="AE29" s="166"/>
    </row>
    <row r="30" spans="1:31" s="19" customFormat="1" ht="12.75">
      <c r="A30" s="159" t="s">
        <v>114</v>
      </c>
      <c r="B30" s="160" t="s">
        <v>115</v>
      </c>
      <c r="C30" s="156" t="s">
        <v>1427</v>
      </c>
      <c r="D30" s="160" t="s">
        <v>1215</v>
      </c>
      <c r="E30" s="156" t="s">
        <v>990</v>
      </c>
      <c r="F30" s="160" t="s">
        <v>1542</v>
      </c>
      <c r="G30" s="176" t="s">
        <v>993</v>
      </c>
      <c r="H30" s="656">
        <v>1222</v>
      </c>
      <c r="I30" s="657" t="s">
        <v>1546</v>
      </c>
      <c r="J30" s="161" t="s">
        <v>1547</v>
      </c>
      <c r="K30" s="658" t="s">
        <v>1549</v>
      </c>
      <c r="L30" s="226" t="s">
        <v>32</v>
      </c>
      <c r="M30" s="162" t="s">
        <v>992</v>
      </c>
      <c r="N30" s="162">
        <v>1</v>
      </c>
      <c r="O30" s="162">
        <v>40</v>
      </c>
      <c r="P30" s="162">
        <v>40</v>
      </c>
      <c r="Q30" s="162">
        <v>210</v>
      </c>
      <c r="R30" s="163">
        <f t="shared" si="1"/>
        <v>0.336</v>
      </c>
      <c r="S30" s="179">
        <f t="shared" si="2"/>
        <v>0</v>
      </c>
      <c r="T30" s="229" t="s">
        <v>110</v>
      </c>
      <c r="U30" s="227"/>
      <c r="V30" s="227"/>
      <c r="W30" s="230"/>
      <c r="X30" s="230"/>
      <c r="Y30" s="164"/>
      <c r="Z30" s="165"/>
      <c r="AA30" s="227"/>
      <c r="AB30" s="227"/>
      <c r="AC30" s="183">
        <f t="shared" si="3"/>
        <v>0</v>
      </c>
      <c r="AD30" s="233"/>
      <c r="AE30" s="166"/>
    </row>
    <row r="31" spans="1:31" s="19" customFormat="1" ht="12.75">
      <c r="A31" s="159" t="s">
        <v>114</v>
      </c>
      <c r="B31" s="160" t="s">
        <v>115</v>
      </c>
      <c r="C31" s="156" t="s">
        <v>1427</v>
      </c>
      <c r="D31" s="160" t="s">
        <v>1215</v>
      </c>
      <c r="E31" s="156" t="s">
        <v>990</v>
      </c>
      <c r="F31" s="48"/>
      <c r="G31" s="176" t="s">
        <v>994</v>
      </c>
      <c r="H31" s="234"/>
      <c r="I31" s="235"/>
      <c r="J31" s="157"/>
      <c r="K31" s="662" t="s">
        <v>1463</v>
      </c>
      <c r="L31" s="226" t="s">
        <v>32</v>
      </c>
      <c r="M31" s="162" t="s">
        <v>992</v>
      </c>
      <c r="N31" s="162">
        <v>1</v>
      </c>
      <c r="O31" s="162">
        <v>40</v>
      </c>
      <c r="P31" s="162">
        <v>40</v>
      </c>
      <c r="Q31" s="162">
        <v>210</v>
      </c>
      <c r="R31" s="163">
        <f t="shared" si="1"/>
        <v>0.336</v>
      </c>
      <c r="S31" s="179">
        <f t="shared" si="2"/>
        <v>0</v>
      </c>
      <c r="T31" s="229" t="s">
        <v>110</v>
      </c>
      <c r="U31" s="235"/>
      <c r="V31" s="235"/>
      <c r="W31" s="237"/>
      <c r="X31" s="237"/>
      <c r="Y31" s="307"/>
      <c r="Z31" s="50"/>
      <c r="AA31" s="235"/>
      <c r="AB31" s="313"/>
      <c r="AC31" s="183">
        <f t="shared" si="3"/>
        <v>0</v>
      </c>
      <c r="AD31" s="240"/>
      <c r="AE31" s="51"/>
    </row>
    <row r="32" spans="1:31" s="19" customFormat="1" ht="12.75">
      <c r="A32" s="159" t="s">
        <v>114</v>
      </c>
      <c r="B32" s="160" t="s">
        <v>115</v>
      </c>
      <c r="C32" s="156" t="s">
        <v>1427</v>
      </c>
      <c r="D32" s="160" t="s">
        <v>1215</v>
      </c>
      <c r="E32" s="156" t="s">
        <v>990</v>
      </c>
      <c r="F32" s="160" t="s">
        <v>1542</v>
      </c>
      <c r="G32" s="176" t="s">
        <v>995</v>
      </c>
      <c r="H32" s="656">
        <v>1222</v>
      </c>
      <c r="I32" s="657" t="s">
        <v>1546</v>
      </c>
      <c r="J32" s="161" t="s">
        <v>1547</v>
      </c>
      <c r="K32" s="658" t="s">
        <v>1549</v>
      </c>
      <c r="L32" s="226" t="s">
        <v>32</v>
      </c>
      <c r="M32" s="162" t="s">
        <v>992</v>
      </c>
      <c r="N32" s="162">
        <v>1</v>
      </c>
      <c r="O32" s="162">
        <v>40</v>
      </c>
      <c r="P32" s="162">
        <v>40</v>
      </c>
      <c r="Q32" s="162">
        <v>210</v>
      </c>
      <c r="R32" s="163">
        <f t="shared" si="1"/>
        <v>0.336</v>
      </c>
      <c r="S32" s="179">
        <f t="shared" si="2"/>
        <v>0</v>
      </c>
      <c r="T32" s="229" t="s">
        <v>110</v>
      </c>
      <c r="U32" s="227"/>
      <c r="V32" s="227"/>
      <c r="W32" s="230"/>
      <c r="X32" s="230"/>
      <c r="Y32" s="164"/>
      <c r="Z32" s="165"/>
      <c r="AA32" s="227"/>
      <c r="AB32" s="227"/>
      <c r="AC32" s="183">
        <f t="shared" si="3"/>
        <v>0</v>
      </c>
      <c r="AD32" s="233"/>
      <c r="AE32" s="166"/>
    </row>
    <row r="33" spans="1:31" s="19" customFormat="1" ht="12.75">
      <c r="A33" s="159" t="s">
        <v>114</v>
      </c>
      <c r="B33" s="160" t="s">
        <v>115</v>
      </c>
      <c r="C33" s="156" t="s">
        <v>1427</v>
      </c>
      <c r="D33" s="160" t="s">
        <v>1215</v>
      </c>
      <c r="E33" s="156" t="s">
        <v>990</v>
      </c>
      <c r="F33" s="160" t="s">
        <v>1542</v>
      </c>
      <c r="G33" s="176" t="s">
        <v>996</v>
      </c>
      <c r="H33" s="656">
        <v>1222</v>
      </c>
      <c r="I33" s="657" t="s">
        <v>1546</v>
      </c>
      <c r="J33" s="161" t="s">
        <v>1547</v>
      </c>
      <c r="K33" s="658" t="s">
        <v>1549</v>
      </c>
      <c r="L33" s="226" t="s">
        <v>32</v>
      </c>
      <c r="M33" s="49" t="s">
        <v>113</v>
      </c>
      <c r="N33" s="162">
        <v>1</v>
      </c>
      <c r="O33" s="49">
        <v>80</v>
      </c>
      <c r="P33" s="49">
        <v>50</v>
      </c>
      <c r="Q33" s="49">
        <v>170</v>
      </c>
      <c r="R33" s="163">
        <f t="shared" si="1"/>
        <v>0.68</v>
      </c>
      <c r="S33" s="179">
        <f t="shared" si="2"/>
        <v>0</v>
      </c>
      <c r="T33" s="229" t="s">
        <v>110</v>
      </c>
      <c r="U33" s="235"/>
      <c r="V33" s="235"/>
      <c r="W33" s="237"/>
      <c r="X33" s="237"/>
      <c r="Y33" s="307"/>
      <c r="Z33" s="50"/>
      <c r="AA33" s="235"/>
      <c r="AB33" s="313"/>
      <c r="AC33" s="183">
        <f t="shared" si="3"/>
        <v>0</v>
      </c>
      <c r="AD33" s="240"/>
      <c r="AE33" s="51"/>
    </row>
    <row r="34" spans="1:31" s="19" customFormat="1" ht="12.75">
      <c r="A34" s="159" t="s">
        <v>114</v>
      </c>
      <c r="B34" s="160" t="s">
        <v>115</v>
      </c>
      <c r="C34" s="156" t="s">
        <v>1427</v>
      </c>
      <c r="D34" s="160" t="s">
        <v>1215</v>
      </c>
      <c r="E34" s="156" t="s">
        <v>990</v>
      </c>
      <c r="F34" s="48"/>
      <c r="G34" s="176" t="s">
        <v>997</v>
      </c>
      <c r="H34" s="234"/>
      <c r="I34" s="235"/>
      <c r="J34" s="157"/>
      <c r="K34" s="662" t="s">
        <v>1463</v>
      </c>
      <c r="L34" s="226" t="s">
        <v>32</v>
      </c>
      <c r="M34" s="49" t="s">
        <v>998</v>
      </c>
      <c r="N34" s="162">
        <v>1</v>
      </c>
      <c r="O34" s="49">
        <v>150</v>
      </c>
      <c r="P34" s="49">
        <v>35</v>
      </c>
      <c r="Q34" s="49">
        <v>45</v>
      </c>
      <c r="R34" s="163">
        <f t="shared" si="1"/>
        <v>0.23625</v>
      </c>
      <c r="S34" s="179">
        <f t="shared" si="2"/>
        <v>0</v>
      </c>
      <c r="T34" s="229" t="s">
        <v>110</v>
      </c>
      <c r="U34" s="235"/>
      <c r="V34" s="235"/>
      <c r="W34" s="237"/>
      <c r="X34" s="237"/>
      <c r="Y34" s="307"/>
      <c r="Z34" s="50"/>
      <c r="AA34" s="235"/>
      <c r="AB34" s="313"/>
      <c r="AC34" s="183">
        <f t="shared" si="3"/>
        <v>0</v>
      </c>
      <c r="AD34" s="240"/>
      <c r="AE34" s="51"/>
    </row>
    <row r="35" spans="1:31" s="19" customFormat="1" ht="25.5">
      <c r="A35" s="159" t="s">
        <v>114</v>
      </c>
      <c r="B35" s="160" t="s">
        <v>115</v>
      </c>
      <c r="C35" s="156" t="s">
        <v>1427</v>
      </c>
      <c r="D35" s="160" t="s">
        <v>1215</v>
      </c>
      <c r="E35" s="156" t="s">
        <v>990</v>
      </c>
      <c r="F35" s="105" t="s">
        <v>1552</v>
      </c>
      <c r="G35" s="176" t="s">
        <v>999</v>
      </c>
      <c r="H35" s="659">
        <v>1222</v>
      </c>
      <c r="I35" s="660" t="s">
        <v>1546</v>
      </c>
      <c r="J35" s="158" t="s">
        <v>1550</v>
      </c>
      <c r="K35" s="661"/>
      <c r="L35" s="226" t="s">
        <v>49</v>
      </c>
      <c r="M35" s="106" t="s">
        <v>1000</v>
      </c>
      <c r="N35" s="162">
        <v>1</v>
      </c>
      <c r="O35" s="106">
        <v>100</v>
      </c>
      <c r="P35" s="106">
        <v>120</v>
      </c>
      <c r="Q35" s="106">
        <v>190</v>
      </c>
      <c r="R35" s="163">
        <f t="shared" si="1"/>
        <v>2.28</v>
      </c>
      <c r="S35" s="179">
        <f t="shared" si="2"/>
        <v>0</v>
      </c>
      <c r="T35" s="229" t="s">
        <v>110</v>
      </c>
      <c r="U35" s="106" t="s">
        <v>99</v>
      </c>
      <c r="V35" s="106" t="s">
        <v>99</v>
      </c>
      <c r="W35" s="667" t="s">
        <v>99</v>
      </c>
      <c r="X35" s="244"/>
      <c r="Y35" s="314"/>
      <c r="Z35" s="107"/>
      <c r="AA35" s="242"/>
      <c r="AB35" s="315"/>
      <c r="AC35" s="183">
        <f t="shared" si="3"/>
        <v>0</v>
      </c>
      <c r="AD35" s="246"/>
      <c r="AE35" s="108"/>
    </row>
    <row r="36" spans="1:31" s="19" customFormat="1" ht="12.75">
      <c r="A36" s="159" t="s">
        <v>114</v>
      </c>
      <c r="B36" s="160" t="s">
        <v>115</v>
      </c>
      <c r="C36" s="156" t="s">
        <v>1427</v>
      </c>
      <c r="D36" s="160" t="s">
        <v>1215</v>
      </c>
      <c r="E36" s="156" t="s">
        <v>990</v>
      </c>
      <c r="F36" s="105" t="s">
        <v>1552</v>
      </c>
      <c r="G36" s="176" t="s">
        <v>1001</v>
      </c>
      <c r="H36" s="659">
        <v>1222</v>
      </c>
      <c r="I36" s="660" t="s">
        <v>1546</v>
      </c>
      <c r="J36" s="158" t="s">
        <v>1550</v>
      </c>
      <c r="K36" s="243"/>
      <c r="L36" s="226" t="s">
        <v>49</v>
      </c>
      <c r="M36" s="106" t="s">
        <v>1002</v>
      </c>
      <c r="N36" s="162">
        <v>1</v>
      </c>
      <c r="O36" s="106">
        <v>100</v>
      </c>
      <c r="P36" s="106">
        <v>70</v>
      </c>
      <c r="Q36" s="106">
        <v>80</v>
      </c>
      <c r="R36" s="163">
        <f t="shared" si="1"/>
        <v>0.56</v>
      </c>
      <c r="S36" s="179">
        <f t="shared" si="2"/>
        <v>0</v>
      </c>
      <c r="T36" s="229" t="s">
        <v>110</v>
      </c>
      <c r="U36" s="242"/>
      <c r="V36" s="242"/>
      <c r="W36" s="244"/>
      <c r="X36" s="244"/>
      <c r="Y36" s="314"/>
      <c r="Z36" s="107"/>
      <c r="AA36" s="242"/>
      <c r="AB36" s="315"/>
      <c r="AC36" s="183">
        <f t="shared" si="3"/>
        <v>0</v>
      </c>
      <c r="AD36" s="246"/>
      <c r="AE36" s="108"/>
    </row>
    <row r="37" spans="1:31" s="19" customFormat="1" ht="12.75">
      <c r="A37" s="159" t="s">
        <v>114</v>
      </c>
      <c r="B37" s="160" t="s">
        <v>115</v>
      </c>
      <c r="C37" s="156" t="s">
        <v>1427</v>
      </c>
      <c r="D37" s="160" t="s">
        <v>1215</v>
      </c>
      <c r="E37" s="156" t="s">
        <v>990</v>
      </c>
      <c r="F37" s="105" t="s">
        <v>1552</v>
      </c>
      <c r="G37" s="176" t="s">
        <v>1003</v>
      </c>
      <c r="H37" s="659">
        <v>1222</v>
      </c>
      <c r="I37" s="660" t="s">
        <v>1546</v>
      </c>
      <c r="J37" s="158" t="s">
        <v>1550</v>
      </c>
      <c r="K37" s="243"/>
      <c r="L37" s="226" t="s">
        <v>32</v>
      </c>
      <c r="M37" s="106" t="s">
        <v>106</v>
      </c>
      <c r="N37" s="162">
        <v>1</v>
      </c>
      <c r="O37" s="106">
        <v>150</v>
      </c>
      <c r="P37" s="106">
        <v>75</v>
      </c>
      <c r="Q37" s="106">
        <v>75</v>
      </c>
      <c r="R37" s="163">
        <f t="shared" si="1"/>
        <v>0.84375</v>
      </c>
      <c r="S37" s="179">
        <f t="shared" si="2"/>
        <v>0</v>
      </c>
      <c r="T37" s="229" t="s">
        <v>110</v>
      </c>
      <c r="U37" s="242"/>
      <c r="V37" s="242"/>
      <c r="W37" s="244"/>
      <c r="X37" s="244"/>
      <c r="Y37" s="314"/>
      <c r="Z37" s="107"/>
      <c r="AA37" s="242"/>
      <c r="AB37" s="315"/>
      <c r="AC37" s="183">
        <f t="shared" si="3"/>
        <v>0</v>
      </c>
      <c r="AD37" s="246"/>
      <c r="AE37" s="108"/>
    </row>
    <row r="38" spans="1:31" s="19" customFormat="1" ht="12.75">
      <c r="A38" s="159" t="s">
        <v>114</v>
      </c>
      <c r="B38" s="160" t="s">
        <v>115</v>
      </c>
      <c r="C38" s="156" t="s">
        <v>1427</v>
      </c>
      <c r="D38" s="160" t="s">
        <v>1215</v>
      </c>
      <c r="E38" s="156" t="s">
        <v>990</v>
      </c>
      <c r="F38" s="105" t="s">
        <v>1542</v>
      </c>
      <c r="G38" s="176" t="s">
        <v>1004</v>
      </c>
      <c r="H38" s="659">
        <v>1222</v>
      </c>
      <c r="I38" s="660" t="s">
        <v>1546</v>
      </c>
      <c r="J38" s="158" t="s">
        <v>1547</v>
      </c>
      <c r="K38" s="661" t="s">
        <v>1548</v>
      </c>
      <c r="L38" s="226" t="s">
        <v>34</v>
      </c>
      <c r="M38" s="106" t="s">
        <v>1005</v>
      </c>
      <c r="N38" s="162">
        <v>1</v>
      </c>
      <c r="O38" s="106">
        <v>128</v>
      </c>
      <c r="P38" s="106">
        <v>74</v>
      </c>
      <c r="Q38" s="106">
        <v>74</v>
      </c>
      <c r="R38" s="163">
        <f t="shared" si="1"/>
        <v>0.700928</v>
      </c>
      <c r="S38" s="179">
        <f t="shared" si="2"/>
        <v>0</v>
      </c>
      <c r="T38" s="229" t="s">
        <v>110</v>
      </c>
      <c r="U38" s="242"/>
      <c r="V38" s="242"/>
      <c r="W38" s="244"/>
      <c r="X38" s="244"/>
      <c r="Y38" s="314"/>
      <c r="Z38" s="107"/>
      <c r="AA38" s="242"/>
      <c r="AB38" s="315"/>
      <c r="AC38" s="183">
        <f t="shared" si="3"/>
        <v>0</v>
      </c>
      <c r="AD38" s="246"/>
      <c r="AE38" s="108" t="s">
        <v>1006</v>
      </c>
    </row>
    <row r="39" spans="1:31" s="19" customFormat="1" ht="12.75">
      <c r="A39" s="159" t="s">
        <v>114</v>
      </c>
      <c r="B39" s="160" t="s">
        <v>115</v>
      </c>
      <c r="C39" s="156" t="s">
        <v>1427</v>
      </c>
      <c r="D39" s="160" t="s">
        <v>1215</v>
      </c>
      <c r="E39" s="156" t="s">
        <v>990</v>
      </c>
      <c r="F39" s="105" t="s">
        <v>1542</v>
      </c>
      <c r="G39" s="176" t="s">
        <v>1007</v>
      </c>
      <c r="H39" s="659">
        <v>1222</v>
      </c>
      <c r="I39" s="660" t="s">
        <v>1546</v>
      </c>
      <c r="J39" s="158" t="s">
        <v>1547</v>
      </c>
      <c r="K39" s="661" t="s">
        <v>1548</v>
      </c>
      <c r="L39" s="226" t="s">
        <v>32</v>
      </c>
      <c r="M39" s="106" t="s">
        <v>1008</v>
      </c>
      <c r="N39" s="162">
        <v>1</v>
      </c>
      <c r="O39" s="106">
        <v>128</v>
      </c>
      <c r="P39" s="106">
        <v>75</v>
      </c>
      <c r="Q39" s="106">
        <v>80</v>
      </c>
      <c r="R39" s="163">
        <f t="shared" si="1"/>
        <v>0.768</v>
      </c>
      <c r="S39" s="179">
        <f t="shared" si="2"/>
        <v>0</v>
      </c>
      <c r="T39" s="229" t="s">
        <v>110</v>
      </c>
      <c r="U39" s="242"/>
      <c r="V39" s="242"/>
      <c r="W39" s="244"/>
      <c r="X39" s="244"/>
      <c r="Y39" s="314"/>
      <c r="Z39" s="107"/>
      <c r="AA39" s="242"/>
      <c r="AB39" s="315"/>
      <c r="AC39" s="183">
        <f t="shared" si="3"/>
        <v>0</v>
      </c>
      <c r="AD39" s="246"/>
      <c r="AE39" s="108"/>
    </row>
    <row r="40" spans="1:31" s="19" customFormat="1" ht="12.75">
      <c r="A40" s="159" t="s">
        <v>114</v>
      </c>
      <c r="B40" s="160" t="s">
        <v>115</v>
      </c>
      <c r="C40" s="156" t="s">
        <v>1427</v>
      </c>
      <c r="D40" s="160" t="s">
        <v>1215</v>
      </c>
      <c r="E40" s="156" t="s">
        <v>990</v>
      </c>
      <c r="F40" s="105" t="s">
        <v>1542</v>
      </c>
      <c r="G40" s="176" t="s">
        <v>1009</v>
      </c>
      <c r="H40" s="659">
        <v>1222</v>
      </c>
      <c r="I40" s="660" t="s">
        <v>1546</v>
      </c>
      <c r="J40" s="158" t="s">
        <v>1547</v>
      </c>
      <c r="K40" s="661" t="s">
        <v>1548</v>
      </c>
      <c r="L40" s="226" t="s">
        <v>32</v>
      </c>
      <c r="M40" s="106" t="s">
        <v>106</v>
      </c>
      <c r="N40" s="162">
        <v>1</v>
      </c>
      <c r="O40" s="106">
        <v>150</v>
      </c>
      <c r="P40" s="106">
        <v>75</v>
      </c>
      <c r="Q40" s="106">
        <v>75</v>
      </c>
      <c r="R40" s="163">
        <f t="shared" si="1"/>
        <v>0.84375</v>
      </c>
      <c r="S40" s="179">
        <f t="shared" si="2"/>
        <v>0</v>
      </c>
      <c r="T40" s="229" t="s">
        <v>110</v>
      </c>
      <c r="U40" s="242"/>
      <c r="V40" s="242"/>
      <c r="W40" s="244"/>
      <c r="X40" s="244"/>
      <c r="Y40" s="314"/>
      <c r="Z40" s="107"/>
      <c r="AA40" s="242"/>
      <c r="AB40" s="315"/>
      <c r="AC40" s="183">
        <f t="shared" si="3"/>
        <v>0</v>
      </c>
      <c r="AD40" s="246"/>
      <c r="AE40" s="108"/>
    </row>
    <row r="41" spans="1:31" s="19" customFormat="1" ht="12.75">
      <c r="A41" s="159" t="s">
        <v>114</v>
      </c>
      <c r="B41" s="160" t="s">
        <v>115</v>
      </c>
      <c r="C41" s="156" t="s">
        <v>1427</v>
      </c>
      <c r="D41" s="160" t="s">
        <v>1215</v>
      </c>
      <c r="E41" s="156" t="s">
        <v>990</v>
      </c>
      <c r="F41" s="105" t="s">
        <v>1542</v>
      </c>
      <c r="G41" s="176" t="s">
        <v>1010</v>
      </c>
      <c r="H41" s="659">
        <v>1222</v>
      </c>
      <c r="I41" s="660" t="s">
        <v>1546</v>
      </c>
      <c r="J41" s="158" t="s">
        <v>1547</v>
      </c>
      <c r="K41" s="479" t="s">
        <v>1553</v>
      </c>
      <c r="L41" s="226" t="s">
        <v>33</v>
      </c>
      <c r="M41" s="106" t="s">
        <v>1011</v>
      </c>
      <c r="N41" s="162">
        <v>1</v>
      </c>
      <c r="O41" s="106"/>
      <c r="P41" s="106"/>
      <c r="Q41" s="106"/>
      <c r="R41" s="163">
        <v>0.15</v>
      </c>
      <c r="S41" s="179">
        <f t="shared" si="2"/>
        <v>0</v>
      </c>
      <c r="T41" s="229" t="s">
        <v>110</v>
      </c>
      <c r="U41" s="242"/>
      <c r="V41" s="242"/>
      <c r="W41" s="244"/>
      <c r="X41" s="244"/>
      <c r="Y41" s="314"/>
      <c r="Z41" s="107"/>
      <c r="AA41" s="242"/>
      <c r="AB41" s="315"/>
      <c r="AC41" s="183">
        <f t="shared" si="3"/>
        <v>0</v>
      </c>
      <c r="AD41" s="246"/>
      <c r="AE41" s="108"/>
    </row>
    <row r="42" spans="1:31" s="19" customFormat="1" ht="12.75">
      <c r="A42" s="159" t="s">
        <v>114</v>
      </c>
      <c r="B42" s="160" t="s">
        <v>115</v>
      </c>
      <c r="C42" s="156" t="s">
        <v>1427</v>
      </c>
      <c r="D42" s="160" t="s">
        <v>1215</v>
      </c>
      <c r="E42" s="156" t="s">
        <v>990</v>
      </c>
      <c r="F42" s="105" t="s">
        <v>1542</v>
      </c>
      <c r="G42" s="176" t="s">
        <v>1012</v>
      </c>
      <c r="H42" s="659">
        <v>1222</v>
      </c>
      <c r="I42" s="660" t="s">
        <v>1546</v>
      </c>
      <c r="J42" s="158" t="s">
        <v>1547</v>
      </c>
      <c r="K42" s="479" t="s">
        <v>1553</v>
      </c>
      <c r="L42" s="226" t="s">
        <v>33</v>
      </c>
      <c r="M42" s="106" t="s">
        <v>1011</v>
      </c>
      <c r="N42" s="162">
        <v>1</v>
      </c>
      <c r="O42" s="106"/>
      <c r="P42" s="106"/>
      <c r="Q42" s="106"/>
      <c r="R42" s="163">
        <v>0.15</v>
      </c>
      <c r="S42" s="179">
        <f t="shared" si="2"/>
        <v>0</v>
      </c>
      <c r="T42" s="229" t="s">
        <v>110</v>
      </c>
      <c r="U42" s="242"/>
      <c r="V42" s="242"/>
      <c r="W42" s="244"/>
      <c r="X42" s="244"/>
      <c r="Y42" s="314"/>
      <c r="Z42" s="107"/>
      <c r="AA42" s="242"/>
      <c r="AB42" s="315"/>
      <c r="AC42" s="183">
        <f t="shared" si="3"/>
        <v>0</v>
      </c>
      <c r="AD42" s="246"/>
      <c r="AE42" s="108"/>
    </row>
    <row r="43" spans="1:31" s="19" customFormat="1" ht="12.75">
      <c r="A43" s="159" t="s">
        <v>114</v>
      </c>
      <c r="B43" s="160" t="s">
        <v>115</v>
      </c>
      <c r="C43" s="156" t="s">
        <v>1427</v>
      </c>
      <c r="D43" s="160" t="s">
        <v>1215</v>
      </c>
      <c r="E43" s="156" t="s">
        <v>990</v>
      </c>
      <c r="F43" s="105" t="s">
        <v>1552</v>
      </c>
      <c r="G43" s="176" t="s">
        <v>1013</v>
      </c>
      <c r="H43" s="241">
        <v>1222</v>
      </c>
      <c r="I43" s="106" t="s">
        <v>1439</v>
      </c>
      <c r="J43" s="158" t="s">
        <v>1462</v>
      </c>
      <c r="K43" s="243"/>
      <c r="L43" s="226" t="s">
        <v>33</v>
      </c>
      <c r="M43" s="106" t="s">
        <v>1011</v>
      </c>
      <c r="N43" s="162">
        <v>1</v>
      </c>
      <c r="O43" s="106"/>
      <c r="P43" s="106"/>
      <c r="Q43" s="106"/>
      <c r="R43" s="163">
        <v>0.15</v>
      </c>
      <c r="S43" s="179">
        <f t="shared" si="2"/>
        <v>0</v>
      </c>
      <c r="T43" s="229" t="s">
        <v>110</v>
      </c>
      <c r="U43" s="242"/>
      <c r="V43" s="242"/>
      <c r="W43" s="244"/>
      <c r="X43" s="244"/>
      <c r="Y43" s="314"/>
      <c r="Z43" s="107"/>
      <c r="AA43" s="242"/>
      <c r="AB43" s="315"/>
      <c r="AC43" s="183">
        <f t="shared" si="3"/>
        <v>0</v>
      </c>
      <c r="AD43" s="246"/>
      <c r="AE43" s="108"/>
    </row>
    <row r="44" spans="1:31" s="19" customFormat="1" ht="12.75">
      <c r="A44" s="159" t="s">
        <v>114</v>
      </c>
      <c r="B44" s="160" t="s">
        <v>115</v>
      </c>
      <c r="C44" s="156" t="s">
        <v>1427</v>
      </c>
      <c r="D44" s="160" t="s">
        <v>1215</v>
      </c>
      <c r="E44" s="156" t="s">
        <v>990</v>
      </c>
      <c r="F44" s="105" t="s">
        <v>1542</v>
      </c>
      <c r="G44" s="176" t="s">
        <v>1014</v>
      </c>
      <c r="H44" s="659">
        <v>1222</v>
      </c>
      <c r="I44" s="660" t="s">
        <v>1546</v>
      </c>
      <c r="J44" s="158" t="s">
        <v>1547</v>
      </c>
      <c r="K44" s="479" t="s">
        <v>1553</v>
      </c>
      <c r="L44" s="226" t="s">
        <v>33</v>
      </c>
      <c r="M44" s="106" t="s">
        <v>820</v>
      </c>
      <c r="N44" s="162">
        <v>1</v>
      </c>
      <c r="O44" s="106"/>
      <c r="P44" s="106"/>
      <c r="Q44" s="106"/>
      <c r="R44" s="163">
        <v>0.15</v>
      </c>
      <c r="S44" s="179">
        <f t="shared" si="2"/>
        <v>0</v>
      </c>
      <c r="T44" s="229" t="s">
        <v>110</v>
      </c>
      <c r="U44" s="242"/>
      <c r="V44" s="242"/>
      <c r="W44" s="244"/>
      <c r="X44" s="244"/>
      <c r="Y44" s="314"/>
      <c r="Z44" s="107"/>
      <c r="AA44" s="242"/>
      <c r="AB44" s="315"/>
      <c r="AC44" s="183">
        <f t="shared" si="3"/>
        <v>0</v>
      </c>
      <c r="AD44" s="246"/>
      <c r="AE44" s="108"/>
    </row>
    <row r="45" spans="1:31" s="19" customFormat="1" ht="12.75">
      <c r="A45" s="159" t="s">
        <v>114</v>
      </c>
      <c r="B45" s="160" t="s">
        <v>115</v>
      </c>
      <c r="C45" s="156" t="s">
        <v>1427</v>
      </c>
      <c r="D45" s="160" t="s">
        <v>1215</v>
      </c>
      <c r="E45" s="156" t="s">
        <v>990</v>
      </c>
      <c r="F45" s="105" t="s">
        <v>1542</v>
      </c>
      <c r="G45" s="176" t="s">
        <v>1015</v>
      </c>
      <c r="H45" s="659">
        <v>1222</v>
      </c>
      <c r="I45" s="660" t="s">
        <v>1546</v>
      </c>
      <c r="J45" s="158" t="s">
        <v>1547</v>
      </c>
      <c r="K45" s="479" t="s">
        <v>1553</v>
      </c>
      <c r="L45" s="226" t="s">
        <v>33</v>
      </c>
      <c r="M45" s="106" t="s">
        <v>820</v>
      </c>
      <c r="N45" s="162">
        <v>1</v>
      </c>
      <c r="O45" s="106"/>
      <c r="P45" s="106"/>
      <c r="Q45" s="106"/>
      <c r="R45" s="163">
        <v>0.15</v>
      </c>
      <c r="S45" s="179">
        <f t="shared" si="2"/>
        <v>0</v>
      </c>
      <c r="T45" s="229" t="s">
        <v>110</v>
      </c>
      <c r="U45" s="242"/>
      <c r="V45" s="242"/>
      <c r="W45" s="244"/>
      <c r="X45" s="244"/>
      <c r="Y45" s="314"/>
      <c r="Z45" s="107"/>
      <c r="AA45" s="242"/>
      <c r="AB45" s="315"/>
      <c r="AC45" s="183">
        <f t="shared" si="3"/>
        <v>0</v>
      </c>
      <c r="AD45" s="246"/>
      <c r="AE45" s="108"/>
    </row>
    <row r="46" spans="1:31" s="19" customFormat="1" ht="12.75">
      <c r="A46" s="159" t="s">
        <v>114</v>
      </c>
      <c r="B46" s="160" t="s">
        <v>115</v>
      </c>
      <c r="C46" s="156" t="s">
        <v>1427</v>
      </c>
      <c r="D46" s="160" t="s">
        <v>1215</v>
      </c>
      <c r="E46" s="156" t="s">
        <v>990</v>
      </c>
      <c r="F46" s="105" t="s">
        <v>1552</v>
      </c>
      <c r="G46" s="176" t="s">
        <v>1016</v>
      </c>
      <c r="H46" s="241">
        <v>1222</v>
      </c>
      <c r="I46" s="106" t="s">
        <v>1439</v>
      </c>
      <c r="J46" s="158" t="s">
        <v>1462</v>
      </c>
      <c r="K46" s="243"/>
      <c r="L46" s="226" t="s">
        <v>33</v>
      </c>
      <c r="M46" s="106" t="s">
        <v>820</v>
      </c>
      <c r="N46" s="162">
        <v>1</v>
      </c>
      <c r="O46" s="106"/>
      <c r="P46" s="106"/>
      <c r="Q46" s="106"/>
      <c r="R46" s="163">
        <v>0.15</v>
      </c>
      <c r="S46" s="179">
        <f t="shared" si="2"/>
        <v>0</v>
      </c>
      <c r="T46" s="229" t="s">
        <v>110</v>
      </c>
      <c r="U46" s="242"/>
      <c r="V46" s="242"/>
      <c r="W46" s="244"/>
      <c r="X46" s="244"/>
      <c r="Y46" s="314"/>
      <c r="Z46" s="107"/>
      <c r="AA46" s="242"/>
      <c r="AB46" s="315"/>
      <c r="AC46" s="183">
        <f t="shared" si="3"/>
        <v>0</v>
      </c>
      <c r="AD46" s="246"/>
      <c r="AE46" s="108"/>
    </row>
    <row r="47" spans="1:31" s="19" customFormat="1" ht="12.75">
      <c r="A47" s="159" t="s">
        <v>114</v>
      </c>
      <c r="B47" s="160" t="s">
        <v>115</v>
      </c>
      <c r="C47" s="156" t="s">
        <v>1427</v>
      </c>
      <c r="D47" s="160" t="s">
        <v>1215</v>
      </c>
      <c r="E47" s="156" t="s">
        <v>990</v>
      </c>
      <c r="F47" s="105" t="s">
        <v>1542</v>
      </c>
      <c r="G47" s="176" t="s">
        <v>1017</v>
      </c>
      <c r="H47" s="241">
        <v>1213</v>
      </c>
      <c r="I47" s="106" t="s">
        <v>1439</v>
      </c>
      <c r="J47" s="158" t="s">
        <v>119</v>
      </c>
      <c r="K47" s="243"/>
      <c r="L47" s="226" t="s">
        <v>32</v>
      </c>
      <c r="M47" s="106" t="s">
        <v>484</v>
      </c>
      <c r="N47" s="162">
        <v>1</v>
      </c>
      <c r="O47" s="106">
        <v>150</v>
      </c>
      <c r="P47" s="106">
        <v>75</v>
      </c>
      <c r="Q47" s="106">
        <v>200</v>
      </c>
      <c r="R47" s="163">
        <f>(O47*P47*Q47)/1000000</f>
        <v>2.25</v>
      </c>
      <c r="S47" s="179">
        <f t="shared" si="2"/>
        <v>0</v>
      </c>
      <c r="T47" s="229" t="s">
        <v>110</v>
      </c>
      <c r="U47" s="242"/>
      <c r="V47" s="242"/>
      <c r="W47" s="244"/>
      <c r="X47" s="244"/>
      <c r="Y47" s="314"/>
      <c r="Z47" s="107"/>
      <c r="AA47" s="242"/>
      <c r="AB47" s="315"/>
      <c r="AC47" s="183">
        <f t="shared" si="3"/>
        <v>0</v>
      </c>
      <c r="AD47" s="246"/>
      <c r="AE47" s="108"/>
    </row>
    <row r="48" spans="1:31" s="19" customFormat="1" ht="12.75">
      <c r="A48" s="159" t="s">
        <v>114</v>
      </c>
      <c r="B48" s="160" t="s">
        <v>115</v>
      </c>
      <c r="C48" s="156" t="s">
        <v>1427</v>
      </c>
      <c r="D48" s="160" t="s">
        <v>1215</v>
      </c>
      <c r="E48" s="156" t="s">
        <v>990</v>
      </c>
      <c r="F48" s="105" t="s">
        <v>1542</v>
      </c>
      <c r="G48" s="176" t="s">
        <v>1018</v>
      </c>
      <c r="H48" s="659">
        <v>1222</v>
      </c>
      <c r="I48" s="660" t="s">
        <v>1546</v>
      </c>
      <c r="J48" s="158" t="s">
        <v>1547</v>
      </c>
      <c r="K48" s="479" t="s">
        <v>1553</v>
      </c>
      <c r="L48" s="226" t="s">
        <v>32</v>
      </c>
      <c r="M48" s="106" t="s">
        <v>106</v>
      </c>
      <c r="N48" s="162">
        <v>1</v>
      </c>
      <c r="O48" s="106">
        <v>120</v>
      </c>
      <c r="P48" s="106">
        <v>60</v>
      </c>
      <c r="Q48" s="106">
        <v>70</v>
      </c>
      <c r="R48" s="163">
        <f>(O48*P48*Q48)/1000000</f>
        <v>0.504</v>
      </c>
      <c r="S48" s="179">
        <f t="shared" si="2"/>
        <v>0</v>
      </c>
      <c r="T48" s="229" t="s">
        <v>110</v>
      </c>
      <c r="U48" s="242"/>
      <c r="V48" s="242"/>
      <c r="W48" s="244"/>
      <c r="X48" s="244"/>
      <c r="Y48" s="314"/>
      <c r="Z48" s="107"/>
      <c r="AA48" s="242"/>
      <c r="AB48" s="315"/>
      <c r="AC48" s="183">
        <f t="shared" si="3"/>
        <v>0</v>
      </c>
      <c r="AD48" s="246"/>
      <c r="AE48" s="108"/>
    </row>
    <row r="49" spans="1:31" s="19" customFormat="1" ht="12.75">
      <c r="A49" s="159" t="s">
        <v>114</v>
      </c>
      <c r="B49" s="160" t="s">
        <v>115</v>
      </c>
      <c r="C49" s="156" t="s">
        <v>1427</v>
      </c>
      <c r="D49" s="160" t="s">
        <v>1215</v>
      </c>
      <c r="E49" s="156" t="s">
        <v>990</v>
      </c>
      <c r="F49" s="105" t="s">
        <v>1542</v>
      </c>
      <c r="G49" s="176" t="s">
        <v>1019</v>
      </c>
      <c r="H49" s="659">
        <v>1222</v>
      </c>
      <c r="I49" s="660" t="s">
        <v>1546</v>
      </c>
      <c r="J49" s="158" t="s">
        <v>1547</v>
      </c>
      <c r="K49" s="479" t="s">
        <v>1553</v>
      </c>
      <c r="L49" s="226" t="s">
        <v>32</v>
      </c>
      <c r="M49" s="106" t="s">
        <v>1020</v>
      </c>
      <c r="N49" s="162">
        <v>1</v>
      </c>
      <c r="O49" s="106">
        <v>55</v>
      </c>
      <c r="P49" s="106">
        <v>70</v>
      </c>
      <c r="Q49" s="106">
        <v>80</v>
      </c>
      <c r="R49" s="163">
        <f>(O49*P49*Q49)/1000000</f>
        <v>0.308</v>
      </c>
      <c r="S49" s="179">
        <f t="shared" si="2"/>
        <v>0</v>
      </c>
      <c r="T49" s="229" t="s">
        <v>110</v>
      </c>
      <c r="U49" s="242"/>
      <c r="V49" s="242"/>
      <c r="W49" s="244"/>
      <c r="X49" s="244"/>
      <c r="Y49" s="314"/>
      <c r="Z49" s="107"/>
      <c r="AA49" s="242"/>
      <c r="AB49" s="315"/>
      <c r="AC49" s="183">
        <f t="shared" si="3"/>
        <v>0</v>
      </c>
      <c r="AD49" s="246"/>
      <c r="AE49" s="108"/>
    </row>
    <row r="50" spans="1:31" s="19" customFormat="1" ht="12.75">
      <c r="A50" s="159" t="s">
        <v>114</v>
      </c>
      <c r="B50" s="160" t="s">
        <v>115</v>
      </c>
      <c r="C50" s="156" t="s">
        <v>1427</v>
      </c>
      <c r="D50" s="160" t="s">
        <v>1215</v>
      </c>
      <c r="E50" s="156" t="s">
        <v>990</v>
      </c>
      <c r="F50" s="105" t="s">
        <v>1542</v>
      </c>
      <c r="G50" s="176" t="s">
        <v>1021</v>
      </c>
      <c r="H50" s="659">
        <v>1222</v>
      </c>
      <c r="I50" s="660" t="s">
        <v>1546</v>
      </c>
      <c r="J50" s="158" t="s">
        <v>1547</v>
      </c>
      <c r="K50" s="479" t="s">
        <v>1553</v>
      </c>
      <c r="L50" s="226" t="s">
        <v>32</v>
      </c>
      <c r="M50" s="106" t="s">
        <v>345</v>
      </c>
      <c r="N50" s="162">
        <v>1</v>
      </c>
      <c r="O50" s="106"/>
      <c r="P50" s="106"/>
      <c r="Q50" s="106"/>
      <c r="R50" s="163">
        <v>0.5</v>
      </c>
      <c r="S50" s="179">
        <f t="shared" si="2"/>
        <v>0</v>
      </c>
      <c r="T50" s="229" t="s">
        <v>110</v>
      </c>
      <c r="U50" s="242"/>
      <c r="V50" s="242"/>
      <c r="W50" s="244"/>
      <c r="X50" s="244"/>
      <c r="Y50" s="314"/>
      <c r="Z50" s="107"/>
      <c r="AA50" s="242"/>
      <c r="AB50" s="315"/>
      <c r="AC50" s="183">
        <f t="shared" si="3"/>
        <v>0</v>
      </c>
      <c r="AD50" s="246"/>
      <c r="AE50" s="108"/>
    </row>
    <row r="51" spans="1:31" s="19" customFormat="1" ht="12.75">
      <c r="A51" s="159" t="s">
        <v>114</v>
      </c>
      <c r="B51" s="160" t="s">
        <v>115</v>
      </c>
      <c r="C51" s="156" t="s">
        <v>1427</v>
      </c>
      <c r="D51" s="160" t="s">
        <v>1215</v>
      </c>
      <c r="E51" s="156" t="s">
        <v>990</v>
      </c>
      <c r="F51" s="105" t="s">
        <v>1542</v>
      </c>
      <c r="G51" s="176" t="s">
        <v>1022</v>
      </c>
      <c r="H51" s="659">
        <v>1222</v>
      </c>
      <c r="I51" s="660" t="s">
        <v>1546</v>
      </c>
      <c r="J51" s="158" t="s">
        <v>1547</v>
      </c>
      <c r="K51" s="479" t="s">
        <v>1551</v>
      </c>
      <c r="L51" s="226" t="s">
        <v>32</v>
      </c>
      <c r="M51" s="106" t="s">
        <v>530</v>
      </c>
      <c r="N51" s="162">
        <v>1</v>
      </c>
      <c r="O51" s="106"/>
      <c r="P51" s="106"/>
      <c r="Q51" s="106"/>
      <c r="R51" s="163">
        <v>0.1</v>
      </c>
      <c r="S51" s="179">
        <f t="shared" si="2"/>
        <v>0</v>
      </c>
      <c r="T51" s="229" t="s">
        <v>110</v>
      </c>
      <c r="U51" s="242"/>
      <c r="V51" s="242"/>
      <c r="W51" s="244"/>
      <c r="X51" s="244"/>
      <c r="Y51" s="314"/>
      <c r="Z51" s="107"/>
      <c r="AA51" s="242"/>
      <c r="AB51" s="315"/>
      <c r="AC51" s="183">
        <f t="shared" si="3"/>
        <v>0</v>
      </c>
      <c r="AD51" s="246"/>
      <c r="AE51" s="108"/>
    </row>
    <row r="52" spans="1:31" s="19" customFormat="1" ht="12.75">
      <c r="A52" s="159" t="s">
        <v>114</v>
      </c>
      <c r="B52" s="160" t="s">
        <v>115</v>
      </c>
      <c r="C52" s="156" t="s">
        <v>1427</v>
      </c>
      <c r="D52" s="160" t="s">
        <v>1215</v>
      </c>
      <c r="E52" s="156" t="s">
        <v>990</v>
      </c>
      <c r="F52" s="105" t="s">
        <v>1542</v>
      </c>
      <c r="G52" s="176" t="s">
        <v>1023</v>
      </c>
      <c r="H52" s="659">
        <v>1222</v>
      </c>
      <c r="I52" s="660" t="s">
        <v>1546</v>
      </c>
      <c r="J52" s="158" t="s">
        <v>1547</v>
      </c>
      <c r="K52" s="479" t="s">
        <v>1553</v>
      </c>
      <c r="L52" s="226" t="s">
        <v>49</v>
      </c>
      <c r="M52" s="106" t="s">
        <v>1024</v>
      </c>
      <c r="N52" s="162">
        <v>1</v>
      </c>
      <c r="O52" s="106"/>
      <c r="P52" s="106"/>
      <c r="Q52" s="106"/>
      <c r="R52" s="163">
        <v>0.1</v>
      </c>
      <c r="S52" s="179">
        <f t="shared" si="2"/>
        <v>0</v>
      </c>
      <c r="T52" s="229" t="s">
        <v>110</v>
      </c>
      <c r="U52" s="242"/>
      <c r="V52" s="242" t="s">
        <v>99</v>
      </c>
      <c r="W52" s="244"/>
      <c r="X52" s="244"/>
      <c r="Y52" s="314"/>
      <c r="Z52" s="107"/>
      <c r="AA52" s="242"/>
      <c r="AB52" s="315"/>
      <c r="AC52" s="183">
        <f t="shared" si="3"/>
        <v>0</v>
      </c>
      <c r="AD52" s="246"/>
      <c r="AE52" s="108" t="s">
        <v>465</v>
      </c>
    </row>
    <row r="53" spans="1:31" s="19" customFormat="1" ht="12.75">
      <c r="A53" s="159" t="s">
        <v>114</v>
      </c>
      <c r="B53" s="160" t="s">
        <v>115</v>
      </c>
      <c r="C53" s="156" t="s">
        <v>1427</v>
      </c>
      <c r="D53" s="160" t="s">
        <v>1215</v>
      </c>
      <c r="E53" s="156" t="s">
        <v>990</v>
      </c>
      <c r="F53" s="105" t="s">
        <v>1542</v>
      </c>
      <c r="G53" s="176" t="s">
        <v>1025</v>
      </c>
      <c r="H53" s="659">
        <v>1222</v>
      </c>
      <c r="I53" s="660" t="s">
        <v>1546</v>
      </c>
      <c r="J53" s="158" t="s">
        <v>1547</v>
      </c>
      <c r="K53" s="479" t="s">
        <v>1553</v>
      </c>
      <c r="L53" s="226" t="s">
        <v>49</v>
      </c>
      <c r="M53" s="106" t="s">
        <v>962</v>
      </c>
      <c r="N53" s="162">
        <v>1</v>
      </c>
      <c r="O53" s="106"/>
      <c r="P53" s="106"/>
      <c r="Q53" s="106"/>
      <c r="R53" s="163">
        <v>0.3</v>
      </c>
      <c r="S53" s="179">
        <f t="shared" si="2"/>
        <v>0</v>
      </c>
      <c r="T53" s="229" t="s">
        <v>110</v>
      </c>
      <c r="U53" s="242"/>
      <c r="V53" s="242" t="s">
        <v>99</v>
      </c>
      <c r="W53" s="244"/>
      <c r="X53" s="244"/>
      <c r="Y53" s="314"/>
      <c r="Z53" s="107"/>
      <c r="AA53" s="242"/>
      <c r="AB53" s="315"/>
      <c r="AC53" s="183">
        <f t="shared" si="3"/>
        <v>0</v>
      </c>
      <c r="AD53" s="246"/>
      <c r="AE53" s="108" t="s">
        <v>465</v>
      </c>
    </row>
    <row r="54" spans="1:31" s="19" customFormat="1" ht="12.75">
      <c r="A54" s="159" t="s">
        <v>114</v>
      </c>
      <c r="B54" s="160" t="s">
        <v>115</v>
      </c>
      <c r="C54" s="156" t="s">
        <v>1427</v>
      </c>
      <c r="D54" s="160" t="s">
        <v>1215</v>
      </c>
      <c r="E54" s="156" t="s">
        <v>990</v>
      </c>
      <c r="F54" s="105" t="s">
        <v>1542</v>
      </c>
      <c r="G54" s="176" t="s">
        <v>1026</v>
      </c>
      <c r="H54" s="659">
        <v>1222</v>
      </c>
      <c r="I54" s="660" t="s">
        <v>1546</v>
      </c>
      <c r="J54" s="158" t="s">
        <v>1547</v>
      </c>
      <c r="K54" s="479" t="s">
        <v>1553</v>
      </c>
      <c r="L54" s="226" t="s">
        <v>49</v>
      </c>
      <c r="M54" s="106" t="s">
        <v>1027</v>
      </c>
      <c r="N54" s="162">
        <v>1</v>
      </c>
      <c r="O54" s="106"/>
      <c r="P54" s="106"/>
      <c r="Q54" s="106"/>
      <c r="R54" s="163">
        <v>1</v>
      </c>
      <c r="S54" s="179">
        <f t="shared" si="2"/>
        <v>0</v>
      </c>
      <c r="T54" s="229" t="s">
        <v>110</v>
      </c>
      <c r="U54" s="242"/>
      <c r="V54" s="242"/>
      <c r="W54" s="244"/>
      <c r="X54" s="244"/>
      <c r="Y54" s="314"/>
      <c r="Z54" s="107"/>
      <c r="AA54" s="242"/>
      <c r="AB54" s="315"/>
      <c r="AC54" s="183">
        <f t="shared" si="3"/>
        <v>0</v>
      </c>
      <c r="AD54" s="246"/>
      <c r="AE54" s="108"/>
    </row>
    <row r="55" spans="1:31" s="19" customFormat="1" ht="12.75">
      <c r="A55" s="159" t="s">
        <v>114</v>
      </c>
      <c r="B55" s="160" t="s">
        <v>115</v>
      </c>
      <c r="C55" s="156" t="s">
        <v>1427</v>
      </c>
      <c r="D55" s="160" t="s">
        <v>1215</v>
      </c>
      <c r="E55" s="156" t="s">
        <v>990</v>
      </c>
      <c r="F55" s="105" t="s">
        <v>1542</v>
      </c>
      <c r="G55" s="176" t="s">
        <v>1028</v>
      </c>
      <c r="H55" s="659">
        <v>1222</v>
      </c>
      <c r="I55" s="660" t="s">
        <v>1546</v>
      </c>
      <c r="J55" s="158" t="s">
        <v>1547</v>
      </c>
      <c r="K55" s="479" t="s">
        <v>1553</v>
      </c>
      <c r="L55" s="226" t="s">
        <v>34</v>
      </c>
      <c r="M55" s="106" t="s">
        <v>1029</v>
      </c>
      <c r="N55" s="162">
        <v>1</v>
      </c>
      <c r="O55" s="106"/>
      <c r="P55" s="106"/>
      <c r="Q55" s="106"/>
      <c r="R55" s="163">
        <v>1</v>
      </c>
      <c r="S55" s="179">
        <f t="shared" si="2"/>
        <v>0</v>
      </c>
      <c r="T55" s="229" t="s">
        <v>110</v>
      </c>
      <c r="U55" s="242"/>
      <c r="V55" s="106" t="s">
        <v>99</v>
      </c>
      <c r="W55" s="244"/>
      <c r="X55" s="244"/>
      <c r="Y55" s="314"/>
      <c r="Z55" s="107"/>
      <c r="AA55" s="242"/>
      <c r="AB55" s="315"/>
      <c r="AC55" s="183">
        <f t="shared" si="3"/>
        <v>0</v>
      </c>
      <c r="AD55" s="246"/>
      <c r="AE55" s="108"/>
    </row>
    <row r="56" spans="1:31" ht="12.75">
      <c r="A56" s="159" t="s">
        <v>114</v>
      </c>
      <c r="B56" s="160" t="s">
        <v>115</v>
      </c>
      <c r="C56" s="156" t="s">
        <v>1427</v>
      </c>
      <c r="D56" s="160" t="s">
        <v>1215</v>
      </c>
      <c r="E56" s="156" t="s">
        <v>990</v>
      </c>
      <c r="F56" s="105" t="s">
        <v>1542</v>
      </c>
      <c r="G56" s="176" t="s">
        <v>1030</v>
      </c>
      <c r="H56" s="659">
        <v>1222</v>
      </c>
      <c r="I56" s="660" t="s">
        <v>1546</v>
      </c>
      <c r="J56" s="158" t="s">
        <v>1547</v>
      </c>
      <c r="K56" s="479" t="s">
        <v>1551</v>
      </c>
      <c r="L56" s="226" t="s">
        <v>34</v>
      </c>
      <c r="M56" s="106" t="s">
        <v>1031</v>
      </c>
      <c r="N56" s="162">
        <v>1</v>
      </c>
      <c r="O56" s="106"/>
      <c r="P56" s="106"/>
      <c r="Q56" s="106"/>
      <c r="R56" s="163">
        <v>1</v>
      </c>
      <c r="S56" s="179">
        <f t="shared" si="2"/>
        <v>0</v>
      </c>
      <c r="T56" s="229" t="s">
        <v>110</v>
      </c>
      <c r="U56" s="242"/>
      <c r="V56" s="106" t="s">
        <v>99</v>
      </c>
      <c r="W56" s="244"/>
      <c r="X56" s="244"/>
      <c r="Y56" s="314"/>
      <c r="Z56" s="107"/>
      <c r="AA56" s="242"/>
      <c r="AB56" s="315"/>
      <c r="AC56" s="183">
        <f t="shared" si="3"/>
        <v>0</v>
      </c>
      <c r="AD56" s="246"/>
      <c r="AE56" s="108"/>
    </row>
    <row r="57" spans="1:31" ht="12.75">
      <c r="A57" s="159" t="s">
        <v>114</v>
      </c>
      <c r="B57" s="160" t="s">
        <v>115</v>
      </c>
      <c r="C57" s="156" t="s">
        <v>1427</v>
      </c>
      <c r="D57" s="160" t="s">
        <v>1215</v>
      </c>
      <c r="E57" s="156" t="s">
        <v>990</v>
      </c>
      <c r="F57" s="105" t="s">
        <v>1542</v>
      </c>
      <c r="G57" s="176" t="s">
        <v>1032</v>
      </c>
      <c r="H57" s="659">
        <v>1222</v>
      </c>
      <c r="I57" s="660" t="s">
        <v>1546</v>
      </c>
      <c r="J57" s="158" t="s">
        <v>1547</v>
      </c>
      <c r="K57" s="479" t="s">
        <v>1553</v>
      </c>
      <c r="L57" s="226" t="s">
        <v>49</v>
      </c>
      <c r="M57" s="106" t="s">
        <v>1033</v>
      </c>
      <c r="N57" s="162">
        <v>1</v>
      </c>
      <c r="O57" s="106">
        <v>170</v>
      </c>
      <c r="P57" s="106">
        <v>90</v>
      </c>
      <c r="Q57" s="106">
        <v>7</v>
      </c>
      <c r="R57" s="163">
        <f>(O57*P57*Q57)/1000000</f>
        <v>0.1071</v>
      </c>
      <c r="S57" s="179">
        <f t="shared" si="2"/>
        <v>0</v>
      </c>
      <c r="T57" s="229" t="s">
        <v>110</v>
      </c>
      <c r="U57" s="242" t="s">
        <v>766</v>
      </c>
      <c r="V57" s="242"/>
      <c r="W57" s="244"/>
      <c r="X57" s="244"/>
      <c r="Y57" s="314"/>
      <c r="Z57" s="107"/>
      <c r="AA57" s="242"/>
      <c r="AB57" s="315"/>
      <c r="AC57" s="183">
        <f t="shared" si="3"/>
        <v>0</v>
      </c>
      <c r="AD57" s="246"/>
      <c r="AE57" s="108"/>
    </row>
    <row r="58" spans="1:31" ht="12.75">
      <c r="A58" s="159" t="s">
        <v>114</v>
      </c>
      <c r="B58" s="160" t="s">
        <v>115</v>
      </c>
      <c r="C58" s="156" t="s">
        <v>1427</v>
      </c>
      <c r="D58" s="160" t="s">
        <v>1215</v>
      </c>
      <c r="E58" s="156" t="s">
        <v>990</v>
      </c>
      <c r="F58" s="105" t="s">
        <v>1542</v>
      </c>
      <c r="G58" s="176" t="s">
        <v>1034</v>
      </c>
      <c r="H58" s="659">
        <v>1222</v>
      </c>
      <c r="I58" s="660" t="s">
        <v>1546</v>
      </c>
      <c r="J58" s="158" t="s">
        <v>1547</v>
      </c>
      <c r="K58" s="479" t="s">
        <v>1553</v>
      </c>
      <c r="L58" s="226" t="s">
        <v>49</v>
      </c>
      <c r="M58" s="106" t="s">
        <v>1033</v>
      </c>
      <c r="N58" s="162">
        <v>1</v>
      </c>
      <c r="O58" s="106">
        <v>170</v>
      </c>
      <c r="P58" s="106">
        <v>90</v>
      </c>
      <c r="Q58" s="106">
        <v>7</v>
      </c>
      <c r="R58" s="163">
        <f>(O58*P58*Q58)/1000000</f>
        <v>0.1071</v>
      </c>
      <c r="S58" s="179">
        <f>IF(T58="O",R58,0)</f>
        <v>0</v>
      </c>
      <c r="T58" s="229" t="s">
        <v>110</v>
      </c>
      <c r="U58" s="242" t="s">
        <v>766</v>
      </c>
      <c r="V58" s="242"/>
      <c r="W58" s="244"/>
      <c r="X58" s="244"/>
      <c r="Y58" s="314"/>
      <c r="Z58" s="107"/>
      <c r="AA58" s="242"/>
      <c r="AB58" s="315"/>
      <c r="AC58" s="183">
        <f t="shared" si="3"/>
        <v>0</v>
      </c>
      <c r="AD58" s="246"/>
      <c r="AE58" s="108"/>
    </row>
    <row r="59" spans="1:31" ht="12.75">
      <c r="A59" s="159" t="s">
        <v>114</v>
      </c>
      <c r="B59" s="160" t="s">
        <v>115</v>
      </c>
      <c r="C59" s="156" t="s">
        <v>1427</v>
      </c>
      <c r="D59" s="160" t="s">
        <v>1215</v>
      </c>
      <c r="E59" s="156" t="s">
        <v>990</v>
      </c>
      <c r="F59" s="105" t="s">
        <v>1542</v>
      </c>
      <c r="G59" s="176" t="s">
        <v>1035</v>
      </c>
      <c r="H59" s="659">
        <v>1222</v>
      </c>
      <c r="I59" s="660" t="s">
        <v>1546</v>
      </c>
      <c r="J59" s="158" t="s">
        <v>1547</v>
      </c>
      <c r="K59" s="479" t="s">
        <v>1553</v>
      </c>
      <c r="L59" s="226" t="s">
        <v>34</v>
      </c>
      <c r="M59" s="106" t="s">
        <v>1036</v>
      </c>
      <c r="N59" s="162">
        <v>1</v>
      </c>
      <c r="O59" s="106"/>
      <c r="P59" s="106"/>
      <c r="Q59" s="106"/>
      <c r="R59" s="163">
        <v>0.2</v>
      </c>
      <c r="S59" s="179">
        <f t="shared" si="2"/>
        <v>0</v>
      </c>
      <c r="T59" s="229" t="s">
        <v>110</v>
      </c>
      <c r="U59" s="242"/>
      <c r="V59" s="242" t="s">
        <v>99</v>
      </c>
      <c r="W59" s="244"/>
      <c r="X59" s="244"/>
      <c r="Y59" s="314"/>
      <c r="Z59" s="107"/>
      <c r="AA59" s="242"/>
      <c r="AB59" s="315"/>
      <c r="AC59" s="183">
        <f t="shared" si="3"/>
        <v>0</v>
      </c>
      <c r="AD59" s="246"/>
      <c r="AE59" s="108" t="s">
        <v>465</v>
      </c>
    </row>
    <row r="60" spans="1:31" ht="12.75">
      <c r="A60" s="159" t="s">
        <v>114</v>
      </c>
      <c r="B60" s="160" t="s">
        <v>115</v>
      </c>
      <c r="C60" s="156" t="s">
        <v>1427</v>
      </c>
      <c r="D60" s="160" t="s">
        <v>1215</v>
      </c>
      <c r="E60" s="156" t="s">
        <v>990</v>
      </c>
      <c r="F60" s="105" t="s">
        <v>1542</v>
      </c>
      <c r="G60" s="176" t="s">
        <v>1037</v>
      </c>
      <c r="H60" s="659">
        <v>1222</v>
      </c>
      <c r="I60" s="660" t="s">
        <v>1546</v>
      </c>
      <c r="J60" s="158" t="s">
        <v>1547</v>
      </c>
      <c r="K60" s="479" t="s">
        <v>1553</v>
      </c>
      <c r="L60" s="226" t="s">
        <v>49</v>
      </c>
      <c r="M60" s="106" t="s">
        <v>460</v>
      </c>
      <c r="N60" s="162">
        <v>1</v>
      </c>
      <c r="O60" s="106"/>
      <c r="P60" s="106"/>
      <c r="Q60" s="106"/>
      <c r="R60" s="163">
        <v>0.1</v>
      </c>
      <c r="S60" s="179">
        <f t="shared" si="2"/>
        <v>0</v>
      </c>
      <c r="T60" s="229" t="s">
        <v>110</v>
      </c>
      <c r="U60" s="242"/>
      <c r="V60" s="242" t="s">
        <v>99</v>
      </c>
      <c r="W60" s="244"/>
      <c r="X60" s="244"/>
      <c r="Y60" s="314"/>
      <c r="Z60" s="107"/>
      <c r="AA60" s="242"/>
      <c r="AB60" s="315"/>
      <c r="AC60" s="183">
        <f t="shared" si="3"/>
        <v>0</v>
      </c>
      <c r="AD60" s="246"/>
      <c r="AE60" s="108" t="s">
        <v>465</v>
      </c>
    </row>
    <row r="61" spans="1:31" ht="12.75">
      <c r="A61" s="159" t="s">
        <v>114</v>
      </c>
      <c r="B61" s="160" t="s">
        <v>115</v>
      </c>
      <c r="C61" s="156" t="s">
        <v>1427</v>
      </c>
      <c r="D61" s="160" t="s">
        <v>1215</v>
      </c>
      <c r="E61" s="156" t="s">
        <v>990</v>
      </c>
      <c r="F61" s="105" t="s">
        <v>1542</v>
      </c>
      <c r="G61" s="176" t="s">
        <v>1038</v>
      </c>
      <c r="H61" s="659">
        <v>1222</v>
      </c>
      <c r="I61" s="660" t="s">
        <v>1546</v>
      </c>
      <c r="J61" s="158" t="s">
        <v>1547</v>
      </c>
      <c r="K61" s="479" t="s">
        <v>1553</v>
      </c>
      <c r="L61" s="226" t="s">
        <v>49</v>
      </c>
      <c r="M61" s="106" t="s">
        <v>1039</v>
      </c>
      <c r="N61" s="162">
        <v>1</v>
      </c>
      <c r="O61" s="106"/>
      <c r="P61" s="106"/>
      <c r="Q61" s="106"/>
      <c r="R61" s="163">
        <v>0.1</v>
      </c>
      <c r="S61" s="179">
        <f t="shared" si="2"/>
        <v>0</v>
      </c>
      <c r="T61" s="229" t="s">
        <v>110</v>
      </c>
      <c r="U61" s="242"/>
      <c r="V61" s="242" t="s">
        <v>99</v>
      </c>
      <c r="W61" s="244"/>
      <c r="X61" s="244"/>
      <c r="Y61" s="314"/>
      <c r="Z61" s="107"/>
      <c r="AA61" s="242"/>
      <c r="AB61" s="315"/>
      <c r="AC61" s="183">
        <f t="shared" si="3"/>
        <v>0</v>
      </c>
      <c r="AD61" s="246"/>
      <c r="AE61" s="108" t="s">
        <v>465</v>
      </c>
    </row>
    <row r="62" spans="1:31" ht="12.75">
      <c r="A62" s="159" t="s">
        <v>114</v>
      </c>
      <c r="B62" s="160" t="s">
        <v>115</v>
      </c>
      <c r="C62" s="156" t="s">
        <v>1427</v>
      </c>
      <c r="D62" s="160" t="s">
        <v>1215</v>
      </c>
      <c r="E62" s="156" t="s">
        <v>990</v>
      </c>
      <c r="F62" s="105" t="s">
        <v>1542</v>
      </c>
      <c r="G62" s="176" t="s">
        <v>1040</v>
      </c>
      <c r="H62" s="659">
        <v>1222</v>
      </c>
      <c r="I62" s="660" t="s">
        <v>1546</v>
      </c>
      <c r="J62" s="158" t="s">
        <v>1547</v>
      </c>
      <c r="K62" s="479" t="s">
        <v>1553</v>
      </c>
      <c r="L62" s="226" t="s">
        <v>49</v>
      </c>
      <c r="M62" s="106" t="s">
        <v>1041</v>
      </c>
      <c r="N62" s="162">
        <v>1</v>
      </c>
      <c r="O62" s="106"/>
      <c r="P62" s="106"/>
      <c r="Q62" s="106"/>
      <c r="R62" s="163">
        <v>0.1</v>
      </c>
      <c r="S62" s="179">
        <f>IF(T62="O",R62,0)</f>
        <v>0</v>
      </c>
      <c r="T62" s="229" t="s">
        <v>110</v>
      </c>
      <c r="U62" s="242"/>
      <c r="V62" s="242" t="s">
        <v>99</v>
      </c>
      <c r="W62" s="244"/>
      <c r="X62" s="244"/>
      <c r="Y62" s="314"/>
      <c r="Z62" s="107"/>
      <c r="AA62" s="242"/>
      <c r="AB62" s="315"/>
      <c r="AC62" s="183">
        <f>IF(AD62="O",AB62,0)</f>
        <v>0</v>
      </c>
      <c r="AD62" s="246"/>
      <c r="AE62" s="108" t="s">
        <v>465</v>
      </c>
    </row>
    <row r="63" spans="1:31" ht="12.75">
      <c r="A63" s="159" t="s">
        <v>114</v>
      </c>
      <c r="B63" s="160" t="s">
        <v>115</v>
      </c>
      <c r="C63" s="156" t="s">
        <v>1427</v>
      </c>
      <c r="D63" s="160" t="s">
        <v>1215</v>
      </c>
      <c r="E63" s="156" t="s">
        <v>990</v>
      </c>
      <c r="F63" s="105" t="s">
        <v>1542</v>
      </c>
      <c r="G63" s="176" t="s">
        <v>1042</v>
      </c>
      <c r="H63" s="659">
        <v>1222</v>
      </c>
      <c r="I63" s="660" t="s">
        <v>1546</v>
      </c>
      <c r="J63" s="158" t="s">
        <v>1547</v>
      </c>
      <c r="K63" s="479" t="s">
        <v>1553</v>
      </c>
      <c r="L63" s="226" t="s">
        <v>49</v>
      </c>
      <c r="M63" s="106" t="s">
        <v>1043</v>
      </c>
      <c r="N63" s="162">
        <v>1</v>
      </c>
      <c r="O63" s="106"/>
      <c r="P63" s="106"/>
      <c r="Q63" s="106"/>
      <c r="R63" s="163">
        <v>3</v>
      </c>
      <c r="S63" s="179">
        <f>IF(T63="O",R63,0)</f>
        <v>0</v>
      </c>
      <c r="T63" s="229" t="s">
        <v>110</v>
      </c>
      <c r="U63" s="242"/>
      <c r="V63" s="242"/>
      <c r="W63" s="244"/>
      <c r="X63" s="244"/>
      <c r="Y63" s="314"/>
      <c r="Z63" s="107"/>
      <c r="AA63" s="242"/>
      <c r="AB63" s="315"/>
      <c r="AC63" s="183">
        <f>IF(AD63="O",AB63,0)</f>
        <v>0</v>
      </c>
      <c r="AD63" s="246"/>
      <c r="AE63" s="108"/>
    </row>
    <row r="64" spans="1:31" s="19" customFormat="1" ht="12.75">
      <c r="A64" s="159" t="s">
        <v>114</v>
      </c>
      <c r="B64" s="160" t="s">
        <v>115</v>
      </c>
      <c r="C64" s="156" t="s">
        <v>1427</v>
      </c>
      <c r="D64" s="160" t="s">
        <v>1215</v>
      </c>
      <c r="E64" s="156" t="s">
        <v>990</v>
      </c>
      <c r="F64" s="160" t="s">
        <v>1542</v>
      </c>
      <c r="G64" s="176" t="s">
        <v>1383</v>
      </c>
      <c r="H64" s="659">
        <v>1222</v>
      </c>
      <c r="I64" s="378" t="s">
        <v>1439</v>
      </c>
      <c r="J64" s="487" t="s">
        <v>429</v>
      </c>
      <c r="K64" s="411" t="s">
        <v>1553</v>
      </c>
      <c r="L64" s="412" t="s">
        <v>48</v>
      </c>
      <c r="M64" s="106" t="s">
        <v>1382</v>
      </c>
      <c r="N64" s="162">
        <v>1</v>
      </c>
      <c r="O64" s="106">
        <v>100</v>
      </c>
      <c r="P64" s="106">
        <v>60</v>
      </c>
      <c r="Q64" s="106">
        <v>50</v>
      </c>
      <c r="R64" s="163">
        <f>(O64*P64*Q64)/1000000</f>
        <v>0.3</v>
      </c>
      <c r="S64" s="179">
        <f>IF(T64="O",R64,0)</f>
        <v>0</v>
      </c>
      <c r="T64" s="413" t="s">
        <v>110</v>
      </c>
      <c r="U64" s="410" t="s">
        <v>1554</v>
      </c>
      <c r="V64" s="410"/>
      <c r="W64" s="414"/>
      <c r="X64" s="414"/>
      <c r="Y64" s="164"/>
      <c r="Z64" s="107"/>
      <c r="AA64" s="433"/>
      <c r="AB64" s="425"/>
      <c r="AC64" s="183">
        <f>IF(AD64="O",AB64,0)</f>
        <v>0</v>
      </c>
      <c r="AD64" s="416"/>
      <c r="AE64" s="108"/>
    </row>
    <row r="65" spans="1:31" ht="12.75">
      <c r="A65" s="159" t="s">
        <v>114</v>
      </c>
      <c r="B65" s="160" t="s">
        <v>115</v>
      </c>
      <c r="C65" s="156" t="s">
        <v>1427</v>
      </c>
      <c r="D65" s="160" t="s">
        <v>1215</v>
      </c>
      <c r="E65" s="156" t="s">
        <v>990</v>
      </c>
      <c r="F65" s="105" t="s">
        <v>1542</v>
      </c>
      <c r="G65" s="294"/>
      <c r="H65" s="659">
        <v>1222</v>
      </c>
      <c r="I65" s="660" t="s">
        <v>1546</v>
      </c>
      <c r="J65" s="158" t="s">
        <v>1547</v>
      </c>
      <c r="K65" s="479" t="s">
        <v>1553</v>
      </c>
      <c r="L65" s="226" t="s">
        <v>32</v>
      </c>
      <c r="M65" s="106" t="s">
        <v>1044</v>
      </c>
      <c r="N65" s="162">
        <v>1</v>
      </c>
      <c r="O65" s="106"/>
      <c r="P65" s="106"/>
      <c r="Q65" s="106"/>
      <c r="R65" s="163">
        <v>2</v>
      </c>
      <c r="S65" s="179">
        <f>IF(T65="O",R65,0)</f>
        <v>0</v>
      </c>
      <c r="T65" s="229" t="s">
        <v>110</v>
      </c>
      <c r="U65" s="242"/>
      <c r="V65" s="242"/>
      <c r="W65" s="244"/>
      <c r="X65" s="244"/>
      <c r="Y65" s="314"/>
      <c r="Z65" s="107"/>
      <c r="AA65" s="242"/>
      <c r="AB65" s="315"/>
      <c r="AC65" s="183">
        <f>IF(AD65="O",AB65,0)</f>
        <v>0</v>
      </c>
      <c r="AD65" s="246"/>
      <c r="AE65" s="108"/>
    </row>
    <row r="66" spans="1:31" ht="13.5" thickBot="1">
      <c r="A66" s="53" t="s">
        <v>114</v>
      </c>
      <c r="B66" s="54" t="s">
        <v>115</v>
      </c>
      <c r="C66" s="155" t="s">
        <v>1427</v>
      </c>
      <c r="D66" s="54" t="s">
        <v>1215</v>
      </c>
      <c r="E66" s="316" t="s">
        <v>990</v>
      </c>
      <c r="F66" s="54" t="s">
        <v>1542</v>
      </c>
      <c r="G66" s="265"/>
      <c r="H66" s="249">
        <v>1222</v>
      </c>
      <c r="I66" s="264" t="s">
        <v>1439</v>
      </c>
      <c r="J66" s="267" t="s">
        <v>429</v>
      </c>
      <c r="K66" s="663" t="s">
        <v>1553</v>
      </c>
      <c r="L66" s="249" t="s">
        <v>34</v>
      </c>
      <c r="M66" s="264" t="s">
        <v>1045</v>
      </c>
      <c r="N66" s="264">
        <v>1</v>
      </c>
      <c r="O66" s="264"/>
      <c r="P66" s="264"/>
      <c r="Q66" s="264"/>
      <c r="R66" s="269">
        <v>1</v>
      </c>
      <c r="S66" s="180">
        <f>IF(T66="O",R66,0)</f>
        <v>0</v>
      </c>
      <c r="T66" s="250" t="s">
        <v>110</v>
      </c>
      <c r="U66" s="266"/>
      <c r="V66" s="266"/>
      <c r="W66" s="270"/>
      <c r="X66" s="270"/>
      <c r="Y66" s="272"/>
      <c r="Z66" s="273"/>
      <c r="AA66" s="266"/>
      <c r="AB66" s="320"/>
      <c r="AC66" s="184">
        <f>IF(AD66="O",AB66,0)</f>
        <v>0</v>
      </c>
      <c r="AD66" s="278"/>
      <c r="AE66" s="277"/>
    </row>
    <row r="67" ht="12.75">
      <c r="E67" s="386"/>
    </row>
  </sheetData>
  <sheetProtection/>
  <protectedRanges>
    <protectedRange sqref="N4:Q8" name="Plage5"/>
    <protectedRange sqref="T29:AB63 T68:AB991 T65:AB67" name="Plage3"/>
    <protectedRange sqref="B1:B2" name="Plage1"/>
    <protectedRange sqref="R67:R991 A29:Q29 H64 A30:B63 E30:Q63 A65:C65 E65:Q65 C30:D65 A66:Q991" name="Plage2"/>
    <protectedRange sqref="AD29:AE63 AD68:AE991 AD65:AE67" name="Plage4"/>
    <protectedRange sqref="R29:R63 R65:R66" name="Plage2_1_1_7_3"/>
    <protectedRange sqref="H64 H30:K30 H32:K33 H35:K35 H36:J37 H38:K42 H44:K45 H48:K63 H65:K65" name="Plage2_1"/>
    <protectedRange sqref="T64:AB64" name="Plage3_2"/>
    <protectedRange sqref="A64:B64 K64:Q64 E64:G64" name="Plage2_2"/>
    <protectedRange sqref="AD64:AE64" name="Plage4_2"/>
    <protectedRange sqref="R64" name="Plage2_1_1_7_3_2"/>
    <protectedRange sqref="I64:J64" name="Plage2_1_2"/>
  </protectedRanges>
  <mergeCells count="35">
    <mergeCell ref="A5:A6"/>
    <mergeCell ref="A7:A8"/>
    <mergeCell ref="A9:A10"/>
    <mergeCell ref="N10:O10"/>
    <mergeCell ref="A11:A12"/>
    <mergeCell ref="A13:A14"/>
    <mergeCell ref="A15:A16"/>
    <mergeCell ref="A25:G25"/>
    <mergeCell ref="H25:K25"/>
    <mergeCell ref="L25:R25"/>
    <mergeCell ref="T25:X25"/>
    <mergeCell ref="Y25:AB25"/>
    <mergeCell ref="AE25:AE27"/>
    <mergeCell ref="A26:A27"/>
    <mergeCell ref="B26:F26"/>
    <mergeCell ref="G26:G27"/>
    <mergeCell ref="H26:J26"/>
    <mergeCell ref="K26:K27"/>
    <mergeCell ref="L26:L27"/>
    <mergeCell ref="M26:M27"/>
    <mergeCell ref="N26:N27"/>
    <mergeCell ref="O26:Q26"/>
    <mergeCell ref="R26:R27"/>
    <mergeCell ref="S26:S27"/>
    <mergeCell ref="T26:T27"/>
    <mergeCell ref="U26:U27"/>
    <mergeCell ref="V26:V27"/>
    <mergeCell ref="W26:W27"/>
    <mergeCell ref="X26:X27"/>
    <mergeCell ref="Y26:Y27"/>
    <mergeCell ref="AD26:AD27"/>
    <mergeCell ref="Z26:Z27"/>
    <mergeCell ref="AA26:AA27"/>
    <mergeCell ref="AB26:AB27"/>
    <mergeCell ref="AC26:AC27"/>
  </mergeCells>
  <dataValidations count="6">
    <dataValidation type="list" allowBlank="1" showErrorMessage="1" prompt="&#10;" sqref="L29:L66">
      <formula1>"INFO,MOB,VER,ROC,DIV,LAB,FRAG"</formula1>
    </dataValidation>
    <dataValidation type="list" allowBlank="1" showInputMessage="1" showErrorMessage="1" sqref="Y29:Y66">
      <formula1>"DOCBUR,DOCBIBLIO"</formula1>
    </dataValidation>
    <dataValidation type="list" allowBlank="1" showInputMessage="1" showErrorMessage="1" sqref="AD29:AD66 Q5 W29:X66 T29:T66">
      <formula1>"O,N"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AH41"/>
  <sheetViews>
    <sheetView showGridLines="0" zoomScalePageLayoutView="0" workbookViewId="0" topLeftCell="A24">
      <selection activeCell="A40" sqref="A40:IV41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4.42187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0.00390625" style="247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5742187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247" customWidth="1"/>
    <col min="21" max="22" width="9.8515625" style="247" customWidth="1"/>
    <col min="23" max="24" width="7.28125" style="247" customWidth="1"/>
    <col min="25" max="25" width="9.00390625" style="247" customWidth="1"/>
    <col min="26" max="26" width="24.140625" style="247" customWidth="1"/>
    <col min="27" max="27" width="8.00390625" style="247" bestFit="1" customWidth="1"/>
    <col min="28" max="28" width="8.7109375" style="247" bestFit="1" customWidth="1"/>
    <col min="29" max="30" width="5.7109375" style="247" bestFit="1" customWidth="1"/>
    <col min="31" max="31" width="29.140625" style="247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39</v>
      </c>
      <c r="B1" s="99"/>
      <c r="C1" s="102"/>
      <c r="D1" s="101"/>
      <c r="E1" s="101"/>
      <c r="F1" s="101"/>
      <c r="G1" s="101"/>
      <c r="H1" s="213"/>
      <c r="I1" s="213"/>
      <c r="J1" s="213"/>
      <c r="K1" s="213"/>
      <c r="L1" s="101"/>
      <c r="M1" s="101"/>
      <c r="N1" s="101"/>
      <c r="O1" s="101"/>
      <c r="P1" s="101"/>
      <c r="Q1" s="101"/>
      <c r="R1" s="102"/>
      <c r="S1" s="102"/>
      <c r="T1" s="213"/>
      <c r="U1" s="213"/>
      <c r="V1" s="213"/>
      <c r="W1" s="213"/>
      <c r="X1" s="103"/>
      <c r="Y1" s="103"/>
      <c r="Z1" s="103"/>
      <c r="AA1" s="103"/>
      <c r="AB1" s="103"/>
      <c r="AC1" s="103"/>
      <c r="AD1" s="103"/>
      <c r="AE1" s="213"/>
      <c r="AF1" s="2"/>
      <c r="AG1" s="2"/>
    </row>
    <row r="2" spans="1:33" ht="15.75">
      <c r="A2" s="16" t="s">
        <v>712</v>
      </c>
      <c r="B2" s="16"/>
      <c r="C2" s="17"/>
      <c r="D2" s="18"/>
      <c r="E2" s="18"/>
      <c r="F2" s="18"/>
      <c r="G2" s="18"/>
      <c r="H2" s="16"/>
      <c r="I2" s="214"/>
      <c r="J2" s="215"/>
      <c r="K2" s="17"/>
      <c r="L2" s="18"/>
      <c r="M2" s="18"/>
      <c r="N2" s="18"/>
      <c r="O2" s="18"/>
      <c r="P2" s="18"/>
      <c r="Q2" s="18"/>
      <c r="R2" s="17"/>
      <c r="S2" s="17"/>
      <c r="T2" s="214"/>
      <c r="U2" s="214"/>
      <c r="V2" s="214"/>
      <c r="W2" s="214"/>
      <c r="X2" s="198"/>
      <c r="Y2" s="198"/>
      <c r="Z2" s="198"/>
      <c r="AA2" s="198"/>
      <c r="AB2" s="198"/>
      <c r="AC2" s="198"/>
      <c r="AD2" s="198"/>
      <c r="AE2" s="214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216"/>
      <c r="J3" s="217"/>
      <c r="L3" s="113"/>
      <c r="M3" s="113"/>
      <c r="N3" s="113"/>
      <c r="O3" s="113"/>
      <c r="P3" s="113"/>
      <c r="Q3" s="113"/>
      <c r="T3" s="216"/>
      <c r="U3" s="216"/>
      <c r="V3" s="216"/>
      <c r="W3" s="216"/>
      <c r="X3" s="14"/>
      <c r="Y3" s="14"/>
      <c r="Z3" s="14"/>
      <c r="AA3" s="14"/>
      <c r="AB3" s="14"/>
      <c r="AC3" s="14"/>
      <c r="AD3" s="14"/>
      <c r="AE3" s="216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216"/>
      <c r="AA4" s="216"/>
      <c r="AB4" s="216"/>
      <c r="AC4" s="216"/>
      <c r="AD4" s="216"/>
      <c r="AE4" s="216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216"/>
      <c r="I5" s="216"/>
      <c r="J5" s="217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216"/>
      <c r="AA5" s="216"/>
      <c r="AB5" s="216"/>
      <c r="AC5" s="216"/>
      <c r="AD5" s="216"/>
      <c r="AE5" s="216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216"/>
      <c r="I6" s="216"/>
      <c r="J6" s="217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216"/>
      <c r="AA6" s="216"/>
      <c r="AB6" s="216"/>
      <c r="AC6" s="216"/>
      <c r="AD6" s="216"/>
      <c r="AE6" s="216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216"/>
      <c r="I7" s="216"/>
      <c r="J7" s="217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216"/>
      <c r="AA7" s="216"/>
      <c r="AB7" s="216"/>
      <c r="AC7" s="216"/>
      <c r="AD7" s="216"/>
      <c r="AE7" s="216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216"/>
      <c r="I8" s="216"/>
      <c r="J8" s="217"/>
      <c r="K8" s="2"/>
      <c r="L8" s="148" t="s">
        <v>102</v>
      </c>
      <c r="M8" s="149"/>
      <c r="N8" s="149"/>
      <c r="O8" s="150"/>
      <c r="P8" s="151"/>
      <c r="Q8" s="197">
        <f>SUM($R$29:$R$977)+SUM($AB$29:$AB$977)</f>
        <v>4.896050000000001</v>
      </c>
      <c r="R8"/>
      <c r="S8" s="192"/>
      <c r="T8" s="113"/>
      <c r="U8" s="114"/>
      <c r="V8" s="114"/>
      <c r="W8" s="115"/>
      <c r="X8" s="117"/>
      <c r="Y8" s="14"/>
      <c r="Z8" s="216"/>
      <c r="AA8" s="216"/>
      <c r="AB8" s="216"/>
      <c r="AC8" s="216"/>
      <c r="AD8" s="216"/>
      <c r="AE8" s="216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216"/>
      <c r="I9" s="216"/>
      <c r="J9" s="217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216"/>
      <c r="AA9" s="216"/>
      <c r="AB9" s="216"/>
      <c r="AC9" s="216"/>
      <c r="AD9" s="216"/>
      <c r="AE9" s="216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216"/>
      <c r="I10" s="216"/>
      <c r="J10" s="217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216"/>
      <c r="AA10" s="216"/>
      <c r="AB10" s="216"/>
      <c r="AC10" s="216"/>
      <c r="AD10" s="216"/>
      <c r="AE10" s="216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216"/>
      <c r="I11" s="216"/>
      <c r="J11" s="217"/>
      <c r="K11" s="2"/>
      <c r="L11" s="189" t="s">
        <v>82</v>
      </c>
      <c r="M11" s="190"/>
      <c r="N11" s="186"/>
      <c r="O11" s="191">
        <f>SUMIF($L$29:$L$969,"INFO",$R$29:$R$969)</f>
        <v>0</v>
      </c>
      <c r="P11" s="181">
        <f>SUMIF($L$29:$L$969,"INFO",$S$29:$S$969)</f>
        <v>0</v>
      </c>
      <c r="Q11" s="182">
        <f aca="true" t="shared" si="0" ref="Q11:Q19">O11-P11</f>
        <v>0</v>
      </c>
      <c r="R11" s="192"/>
      <c r="S11" s="192"/>
      <c r="T11" s="113"/>
      <c r="U11" s="114"/>
      <c r="V11" s="114"/>
      <c r="W11" s="115"/>
      <c r="X11" s="117"/>
      <c r="Y11" s="14"/>
      <c r="Z11" s="216"/>
      <c r="AA11" s="216"/>
      <c r="AB11" s="216"/>
      <c r="AC11" s="216"/>
      <c r="AD11" s="216"/>
      <c r="AE11" s="216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216"/>
      <c r="I12" s="216"/>
      <c r="J12" s="217"/>
      <c r="K12" s="2"/>
      <c r="L12" s="189" t="s">
        <v>83</v>
      </c>
      <c r="M12" s="190"/>
      <c r="N12" s="186"/>
      <c r="O12" s="181">
        <f>SUMIF($L$29:$L$969,"MOB",$R$29:$R$969)</f>
        <v>3.709375</v>
      </c>
      <c r="P12" s="181">
        <f>SUMIF($L$29:$L$969,"MOB",$S$29:$S$969)</f>
        <v>0</v>
      </c>
      <c r="Q12" s="182">
        <f t="shared" si="0"/>
        <v>3.709375</v>
      </c>
      <c r="R12" s="192"/>
      <c r="S12" s="192"/>
      <c r="T12" s="113"/>
      <c r="U12" s="114"/>
      <c r="V12" s="114"/>
      <c r="W12" s="115"/>
      <c r="X12" s="117"/>
      <c r="Y12" s="14"/>
      <c r="Z12" s="216"/>
      <c r="AA12" s="216"/>
      <c r="AB12" s="216"/>
      <c r="AC12" s="216"/>
      <c r="AD12" s="216"/>
      <c r="AE12" s="216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216"/>
      <c r="I13" s="216"/>
      <c r="J13" s="217"/>
      <c r="K13" s="2"/>
      <c r="L13" s="189" t="s">
        <v>84</v>
      </c>
      <c r="M13" s="190"/>
      <c r="N13" s="186"/>
      <c r="O13" s="181">
        <f>SUMIF($L$29:$L$969,"DIV",$R$29:$R$969)</f>
        <v>0.971425</v>
      </c>
      <c r="P13" s="181">
        <f>SUMIF($L$29:$L$969,"DIV",$S$29:$S$969)</f>
        <v>0</v>
      </c>
      <c r="Q13" s="182">
        <f t="shared" si="0"/>
        <v>0.971425</v>
      </c>
      <c r="R13" s="192"/>
      <c r="S13" s="192"/>
      <c r="T13" s="113"/>
      <c r="U13" s="114"/>
      <c r="V13" s="114"/>
      <c r="W13" s="115"/>
      <c r="X13" s="117"/>
      <c r="Y13" s="14"/>
      <c r="Z13" s="216"/>
      <c r="AA13" s="216"/>
      <c r="AB13" s="216"/>
      <c r="AC13" s="216"/>
      <c r="AD13" s="216"/>
      <c r="AE13" s="216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218"/>
      <c r="I14" s="219"/>
      <c r="J14" s="219"/>
      <c r="K14" s="219"/>
      <c r="L14" s="189" t="s">
        <v>85</v>
      </c>
      <c r="M14" s="190"/>
      <c r="N14" s="186"/>
      <c r="O14" s="181">
        <f>SUMIF($L$29:$L$969,"LAB",$R$32:$R$969)</f>
        <v>0.65</v>
      </c>
      <c r="P14" s="181">
        <f>SUMIF($L$29:$L$969,"LAB",$S$29:$S$969)</f>
        <v>0</v>
      </c>
      <c r="Q14" s="182">
        <f t="shared" si="0"/>
        <v>0.65</v>
      </c>
      <c r="R14" s="193"/>
      <c r="S14" s="193"/>
      <c r="T14" s="218"/>
      <c r="U14" s="218"/>
      <c r="V14" s="218"/>
      <c r="W14" s="218"/>
      <c r="X14" s="219"/>
      <c r="Y14" s="219"/>
      <c r="Z14" s="219"/>
      <c r="AA14" s="219"/>
      <c r="AB14" s="219"/>
      <c r="AC14" s="219"/>
      <c r="AD14" s="219"/>
      <c r="AE14" s="218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216"/>
      <c r="I15" s="216"/>
      <c r="J15" s="217"/>
      <c r="K15" s="2"/>
      <c r="L15" s="189" t="s">
        <v>86</v>
      </c>
      <c r="M15" s="190"/>
      <c r="N15" s="186"/>
      <c r="O15" s="181">
        <f>SUMIF($L$29:$L$969,"FRAG",$R$29:$R$969)</f>
        <v>0</v>
      </c>
      <c r="P15" s="181">
        <f>SUMIF($L$29:$L$969,"FRAG",$S$29:$S$969)</f>
        <v>0</v>
      </c>
      <c r="Q15" s="182">
        <f t="shared" si="0"/>
        <v>0</v>
      </c>
      <c r="R15" s="192"/>
      <c r="S15" s="192"/>
      <c r="T15" s="113"/>
      <c r="U15" s="114"/>
      <c r="V15" s="114"/>
      <c r="W15" s="115"/>
      <c r="X15" s="117"/>
      <c r="Y15" s="14"/>
      <c r="Z15" s="216"/>
      <c r="AA15" s="216"/>
      <c r="AB15" s="216"/>
      <c r="AC15" s="216"/>
      <c r="AD15" s="216"/>
      <c r="AE15" s="216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216"/>
      <c r="I16" s="216"/>
      <c r="J16" s="217"/>
      <c r="K16" s="2"/>
      <c r="L16" s="189" t="s">
        <v>87</v>
      </c>
      <c r="M16" s="190"/>
      <c r="N16" s="186"/>
      <c r="O16" s="181">
        <f>SUMIF($L$29:$L$969,"VER",$R$29:$R$969)</f>
        <v>0</v>
      </c>
      <c r="P16" s="181">
        <f>SUMIF($L$29:$L$969,"VER",$S$29:$S$969)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216"/>
      <c r="AA16" s="216"/>
      <c r="AB16" s="216"/>
      <c r="AC16" s="216"/>
      <c r="AD16" s="216"/>
      <c r="AE16" s="216"/>
    </row>
    <row r="17" spans="1:31" ht="16.5" thickBot="1">
      <c r="A17" s="112"/>
      <c r="B17" s="112"/>
      <c r="C17" s="2"/>
      <c r="D17" s="113"/>
      <c r="E17" s="113"/>
      <c r="F17" s="113"/>
      <c r="G17" s="113"/>
      <c r="H17" s="216"/>
      <c r="I17" s="216"/>
      <c r="J17" s="217"/>
      <c r="K17" s="2"/>
      <c r="L17" s="189" t="s">
        <v>88</v>
      </c>
      <c r="M17" s="190"/>
      <c r="N17" s="186"/>
      <c r="O17" s="181">
        <f>SUMIF($L$29:$L$969,"ROC",$R$29:$R$969)</f>
        <v>0</v>
      </c>
      <c r="P17" s="181">
        <f>SUMIF($L$29:$L$969,"ROC",$S$29:$S$969)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216"/>
      <c r="AA17" s="216"/>
      <c r="AB17" s="216"/>
      <c r="AC17" s="216"/>
      <c r="AD17" s="216"/>
      <c r="AE17" s="216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218"/>
      <c r="I18" s="219"/>
      <c r="J18" s="219"/>
      <c r="K18" s="219"/>
      <c r="L18" s="189" t="s">
        <v>95</v>
      </c>
      <c r="M18" s="190"/>
      <c r="N18" s="186"/>
      <c r="O18" s="181">
        <f>SUMIF($Y$29:$Y$969,"DOCBUR",$AB$29:$AB$969)</f>
        <v>0</v>
      </c>
      <c r="P18" s="181">
        <f>SUMIF($Y$29:$Y$969,"DOCBUR",$AC$29:$AC$969)</f>
        <v>0</v>
      </c>
      <c r="Q18" s="182">
        <f t="shared" si="0"/>
        <v>0</v>
      </c>
      <c r="R18" s="193"/>
      <c r="S18" s="193"/>
      <c r="T18" s="218"/>
      <c r="U18" s="218"/>
      <c r="V18" s="218"/>
      <c r="W18" s="218"/>
      <c r="X18" s="219"/>
      <c r="Y18" s="219"/>
      <c r="Z18" s="219"/>
      <c r="AA18" s="219"/>
      <c r="AB18" s="219"/>
      <c r="AC18" s="219"/>
      <c r="AD18" s="219"/>
      <c r="AE18" s="218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216"/>
      <c r="I19" s="216"/>
      <c r="J19" s="217"/>
      <c r="K19" s="2"/>
      <c r="L19" s="189" t="s">
        <v>96</v>
      </c>
      <c r="M19" s="190"/>
      <c r="N19" s="186"/>
      <c r="O19" s="181">
        <f>SUMIF($Y$29:$Y$969,"DOCBIBLIO",$AB$29:$AB$969)</f>
        <v>0</v>
      </c>
      <c r="P19" s="181">
        <f>SUMIF($Y$29:$Y$969,"DOCBIBLIO",$AC$29:$AC$969)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216"/>
      <c r="AA19" s="216"/>
      <c r="AB19" s="216"/>
      <c r="AC19" s="216"/>
      <c r="AD19" s="216"/>
      <c r="AE19" s="216"/>
    </row>
    <row r="20" spans="1:31" ht="15.75">
      <c r="A20" s="112"/>
      <c r="B20" s="112"/>
      <c r="C20" s="2"/>
      <c r="D20" s="113"/>
      <c r="E20" s="113"/>
      <c r="F20" s="113"/>
      <c r="G20" s="113"/>
      <c r="H20" s="216"/>
      <c r="I20" s="216"/>
      <c r="J20" s="217"/>
      <c r="K20" s="2"/>
      <c r="L20" s="310"/>
      <c r="M20" s="310"/>
      <c r="N20" s="311"/>
      <c r="O20" s="312"/>
      <c r="P20" s="312"/>
      <c r="Q20" s="312"/>
      <c r="R20" s="192"/>
      <c r="S20" s="192"/>
      <c r="T20" s="113"/>
      <c r="U20" s="114"/>
      <c r="V20" s="114"/>
      <c r="W20" s="115"/>
      <c r="X20" s="117"/>
      <c r="Y20" s="14"/>
      <c r="Z20" s="216"/>
      <c r="AA20" s="216"/>
      <c r="AB20" s="216"/>
      <c r="AC20" s="216"/>
      <c r="AD20" s="216"/>
      <c r="AE20" s="216"/>
    </row>
    <row r="21" spans="1:31" ht="15.75">
      <c r="A21" s="112"/>
      <c r="B21" s="112"/>
      <c r="C21" s="2"/>
      <c r="D21" s="113"/>
      <c r="E21" s="113"/>
      <c r="F21" s="113"/>
      <c r="G21" s="113"/>
      <c r="H21" s="216"/>
      <c r="I21" s="216"/>
      <c r="J21" s="217"/>
      <c r="K21" s="2"/>
      <c r="L21" s="310"/>
      <c r="M21" s="310"/>
      <c r="N21" s="311"/>
      <c r="O21" s="312"/>
      <c r="P21" s="312"/>
      <c r="Q21" s="312"/>
      <c r="R21" s="192"/>
      <c r="S21" s="192"/>
      <c r="T21" s="113"/>
      <c r="U21" s="114"/>
      <c r="V21" s="114"/>
      <c r="W21" s="115"/>
      <c r="X21" s="117"/>
      <c r="Y21" s="14"/>
      <c r="Z21" s="216"/>
      <c r="AA21" s="216"/>
      <c r="AB21" s="216"/>
      <c r="AC21" s="216"/>
      <c r="AD21" s="216"/>
      <c r="AE21" s="216"/>
    </row>
    <row r="22" spans="1:31" ht="15.75">
      <c r="A22" s="112"/>
      <c r="B22" s="112"/>
      <c r="C22" s="2"/>
      <c r="D22" s="113"/>
      <c r="E22" s="113"/>
      <c r="F22" s="113"/>
      <c r="G22" s="113"/>
      <c r="H22" s="216"/>
      <c r="I22" s="216"/>
      <c r="J22" s="217"/>
      <c r="K22" s="2"/>
      <c r="L22" s="310"/>
      <c r="M22" s="310"/>
      <c r="N22" s="311"/>
      <c r="O22" s="312"/>
      <c r="P22" s="312"/>
      <c r="Q22" s="312"/>
      <c r="R22" s="192"/>
      <c r="S22" s="192"/>
      <c r="T22" s="113"/>
      <c r="U22" s="114"/>
      <c r="V22" s="114"/>
      <c r="W22" s="115"/>
      <c r="X22" s="117"/>
      <c r="Y22" s="14"/>
      <c r="Z22" s="216"/>
      <c r="AA22" s="216"/>
      <c r="AB22" s="216"/>
      <c r="AC22" s="216"/>
      <c r="AD22" s="216"/>
      <c r="AE22" s="216"/>
    </row>
    <row r="23" spans="1:31" ht="15.75">
      <c r="A23" s="112"/>
      <c r="B23" s="112"/>
      <c r="C23" s="2"/>
      <c r="D23" s="113"/>
      <c r="E23" s="113"/>
      <c r="F23" s="113"/>
      <c r="G23" s="113"/>
      <c r="H23" s="216"/>
      <c r="I23" s="216"/>
      <c r="J23" s="217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216"/>
      <c r="AA23" s="216"/>
      <c r="AB23" s="216"/>
      <c r="AC23" s="216"/>
      <c r="AD23" s="216"/>
      <c r="AE23" s="216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218"/>
      <c r="I24" s="219"/>
      <c r="J24" s="219"/>
      <c r="K24" s="219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X24" s="219"/>
      <c r="Y24" s="219"/>
      <c r="Z24" s="219"/>
      <c r="AA24" s="219"/>
      <c r="AB24" s="219"/>
      <c r="AC24" s="219"/>
      <c r="AD24" s="219"/>
      <c r="AE24" s="218"/>
      <c r="AF24" s="23"/>
      <c r="AG24" s="23"/>
      <c r="AH24" s="8"/>
    </row>
    <row r="25" spans="1:31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7"/>
      <c r="V25" s="767"/>
      <c r="W25" s="767"/>
      <c r="X25" s="767"/>
      <c r="Y25" s="764" t="s">
        <v>35</v>
      </c>
      <c r="Z25" s="765"/>
      <c r="AA25" s="765"/>
      <c r="AB25" s="765"/>
      <c r="AC25" s="153"/>
      <c r="AD25" s="138"/>
      <c r="AE25" s="754" t="s">
        <v>0</v>
      </c>
    </row>
    <row r="26" spans="1:31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1095</v>
      </c>
      <c r="S26" s="740" t="s">
        <v>91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713</v>
      </c>
      <c r="AB26" s="758" t="s">
        <v>1096</v>
      </c>
      <c r="AC26" s="762" t="s">
        <v>91</v>
      </c>
      <c r="AD26" s="757" t="s">
        <v>55</v>
      </c>
      <c r="AE26" s="755"/>
    </row>
    <row r="27" spans="1:31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104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68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77"/>
      <c r="S27" s="741"/>
      <c r="T27" s="742"/>
      <c r="U27" s="762"/>
      <c r="V27" s="762"/>
      <c r="W27" s="762"/>
      <c r="X27" s="762"/>
      <c r="Y27" s="761"/>
      <c r="Z27" s="759"/>
      <c r="AA27" s="759"/>
      <c r="AB27" s="759"/>
      <c r="AC27" s="763"/>
      <c r="AD27" s="757"/>
      <c r="AE27" s="756"/>
    </row>
    <row r="28" spans="1:31" ht="12.75">
      <c r="A28" s="167"/>
      <c r="B28" s="222"/>
      <c r="C28" s="168"/>
      <c r="D28" s="168"/>
      <c r="E28" s="168"/>
      <c r="F28" s="168"/>
      <c r="G28" s="169"/>
      <c r="H28" s="223"/>
      <c r="I28" s="224"/>
      <c r="J28" s="224"/>
      <c r="K28" s="225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460" t="s">
        <v>1427</v>
      </c>
      <c r="D29" s="459" t="s">
        <v>1215</v>
      </c>
      <c r="E29" s="156" t="s">
        <v>1046</v>
      </c>
      <c r="F29" s="483" t="s">
        <v>1535</v>
      </c>
      <c r="G29" s="176" t="s">
        <v>1047</v>
      </c>
      <c r="H29" s="226">
        <v>1222</v>
      </c>
      <c r="I29" s="442" t="s">
        <v>1439</v>
      </c>
      <c r="J29" s="647" t="s">
        <v>1437</v>
      </c>
      <c r="K29" s="228"/>
      <c r="L29" s="226" t="s">
        <v>32</v>
      </c>
      <c r="M29" s="162" t="s">
        <v>106</v>
      </c>
      <c r="N29" s="162">
        <v>1</v>
      </c>
      <c r="O29" s="162">
        <v>150</v>
      </c>
      <c r="P29" s="162">
        <v>75</v>
      </c>
      <c r="Q29" s="162">
        <v>75</v>
      </c>
      <c r="R29" s="163">
        <f>(O29*P29*Q29)/1000000</f>
        <v>0.84375</v>
      </c>
      <c r="S29" s="179">
        <f aca="true" t="shared" si="1" ref="S29:S41">IF(T29="O",R29,0)</f>
        <v>0</v>
      </c>
      <c r="T29" s="229" t="s">
        <v>110</v>
      </c>
      <c r="U29" s="227"/>
      <c r="V29" s="227"/>
      <c r="W29" s="230"/>
      <c r="X29" s="230"/>
      <c r="Y29" s="164"/>
      <c r="Z29" s="165"/>
      <c r="AA29" s="227"/>
      <c r="AB29" s="227"/>
      <c r="AC29" s="183">
        <f aca="true" t="shared" si="2" ref="AC29:AC41">IF(AD29="O",AB29,0)</f>
        <v>0</v>
      </c>
      <c r="AD29" s="233"/>
      <c r="AE29" s="166" t="s">
        <v>140</v>
      </c>
    </row>
    <row r="30" spans="1:31" s="19" customFormat="1" ht="12.75">
      <c r="A30" s="159" t="s">
        <v>114</v>
      </c>
      <c r="B30" s="160" t="s">
        <v>115</v>
      </c>
      <c r="C30" s="460" t="s">
        <v>1427</v>
      </c>
      <c r="D30" s="459" t="s">
        <v>1215</v>
      </c>
      <c r="E30" s="156" t="s">
        <v>1046</v>
      </c>
      <c r="F30" s="483" t="s">
        <v>1535</v>
      </c>
      <c r="G30" s="176" t="s">
        <v>1048</v>
      </c>
      <c r="H30" s="226">
        <v>1222</v>
      </c>
      <c r="I30" s="442" t="s">
        <v>1439</v>
      </c>
      <c r="J30" s="647" t="s">
        <v>1432</v>
      </c>
      <c r="K30" s="228"/>
      <c r="L30" s="226" t="s">
        <v>32</v>
      </c>
      <c r="M30" s="162" t="s">
        <v>106</v>
      </c>
      <c r="N30" s="162">
        <v>1</v>
      </c>
      <c r="O30" s="162">
        <v>120</v>
      </c>
      <c r="P30" s="162">
        <v>85</v>
      </c>
      <c r="Q30" s="162">
        <v>75</v>
      </c>
      <c r="R30" s="163">
        <f>(O30*P30*Q30)/1000000</f>
        <v>0.765</v>
      </c>
      <c r="S30" s="179">
        <f t="shared" si="1"/>
        <v>0</v>
      </c>
      <c r="T30" s="229" t="s">
        <v>110</v>
      </c>
      <c r="U30" s="227"/>
      <c r="V30" s="227"/>
      <c r="W30" s="230"/>
      <c r="X30" s="230"/>
      <c r="Y30" s="164"/>
      <c r="Z30" s="165"/>
      <c r="AA30" s="227"/>
      <c r="AB30" s="227"/>
      <c r="AC30" s="183">
        <f t="shared" si="2"/>
        <v>0</v>
      </c>
      <c r="AD30" s="233"/>
      <c r="AE30" s="166" t="s">
        <v>140</v>
      </c>
    </row>
    <row r="31" spans="1:31" s="19" customFormat="1" ht="12.75">
      <c r="A31" s="159" t="s">
        <v>114</v>
      </c>
      <c r="B31" s="160" t="s">
        <v>115</v>
      </c>
      <c r="C31" s="460" t="s">
        <v>1427</v>
      </c>
      <c r="D31" s="459" t="s">
        <v>1215</v>
      </c>
      <c r="E31" s="156" t="s">
        <v>1046</v>
      </c>
      <c r="F31" s="483" t="s">
        <v>1535</v>
      </c>
      <c r="G31" s="176" t="s">
        <v>1049</v>
      </c>
      <c r="H31" s="226">
        <v>1222</v>
      </c>
      <c r="I31" s="442" t="s">
        <v>1439</v>
      </c>
      <c r="J31" s="647" t="s">
        <v>1432</v>
      </c>
      <c r="K31" s="236"/>
      <c r="L31" s="226" t="s">
        <v>32</v>
      </c>
      <c r="M31" s="49" t="s">
        <v>106</v>
      </c>
      <c r="N31" s="162">
        <v>1</v>
      </c>
      <c r="O31" s="49">
        <v>135</v>
      </c>
      <c r="P31" s="49">
        <v>85</v>
      </c>
      <c r="Q31" s="49">
        <v>75</v>
      </c>
      <c r="R31" s="163">
        <f>(O31*P31*Q31)/1000000</f>
        <v>0.860625</v>
      </c>
      <c r="S31" s="179">
        <f t="shared" si="1"/>
        <v>0</v>
      </c>
      <c r="T31" s="229" t="s">
        <v>110</v>
      </c>
      <c r="U31" s="235"/>
      <c r="V31" s="235"/>
      <c r="W31" s="237"/>
      <c r="X31" s="237"/>
      <c r="Y31" s="307"/>
      <c r="Z31" s="50"/>
      <c r="AA31" s="235"/>
      <c r="AB31" s="313"/>
      <c r="AC31" s="183">
        <f t="shared" si="2"/>
        <v>0</v>
      </c>
      <c r="AD31" s="240"/>
      <c r="AE31" s="166" t="s">
        <v>140</v>
      </c>
    </row>
    <row r="32" spans="1:31" s="19" customFormat="1" ht="12.75">
      <c r="A32" s="159" t="s">
        <v>114</v>
      </c>
      <c r="B32" s="160" t="s">
        <v>115</v>
      </c>
      <c r="C32" s="460" t="s">
        <v>1427</v>
      </c>
      <c r="D32" s="459" t="s">
        <v>1215</v>
      </c>
      <c r="E32" s="156" t="s">
        <v>1046</v>
      </c>
      <c r="F32" s="483" t="s">
        <v>1535</v>
      </c>
      <c r="G32" s="176" t="s">
        <v>1050</v>
      </c>
      <c r="H32" s="226">
        <v>1222</v>
      </c>
      <c r="I32" s="442" t="s">
        <v>1439</v>
      </c>
      <c r="J32" s="647" t="s">
        <v>1432</v>
      </c>
      <c r="K32" s="228"/>
      <c r="L32" s="226" t="s">
        <v>32</v>
      </c>
      <c r="M32" s="162" t="s">
        <v>505</v>
      </c>
      <c r="N32" s="162">
        <v>1</v>
      </c>
      <c r="O32" s="162">
        <v>120</v>
      </c>
      <c r="P32" s="162">
        <v>45</v>
      </c>
      <c r="Q32" s="162">
        <v>200</v>
      </c>
      <c r="R32" s="163">
        <f>(O32*P32*Q32)/1000000</f>
        <v>1.08</v>
      </c>
      <c r="S32" s="179">
        <f t="shared" si="1"/>
        <v>0</v>
      </c>
      <c r="T32" s="229" t="s">
        <v>110</v>
      </c>
      <c r="U32" s="227"/>
      <c r="V32" s="227"/>
      <c r="W32" s="230"/>
      <c r="X32" s="230"/>
      <c r="Y32" s="164"/>
      <c r="Z32" s="165"/>
      <c r="AA32" s="227"/>
      <c r="AB32" s="227"/>
      <c r="AC32" s="183">
        <f t="shared" si="2"/>
        <v>0</v>
      </c>
      <c r="AD32" s="233"/>
      <c r="AE32" s="166"/>
    </row>
    <row r="33" spans="1:31" s="19" customFormat="1" ht="12.75">
      <c r="A33" s="159" t="s">
        <v>114</v>
      </c>
      <c r="B33" s="160" t="s">
        <v>115</v>
      </c>
      <c r="C33" s="460" t="s">
        <v>1427</v>
      </c>
      <c r="D33" s="459" t="s">
        <v>1215</v>
      </c>
      <c r="E33" s="156" t="s">
        <v>1046</v>
      </c>
      <c r="F33" s="483" t="s">
        <v>1535</v>
      </c>
      <c r="G33" s="176" t="s">
        <v>1052</v>
      </c>
      <c r="H33" s="226">
        <v>1222</v>
      </c>
      <c r="I33" s="442" t="s">
        <v>1439</v>
      </c>
      <c r="J33" s="647" t="s">
        <v>1432</v>
      </c>
      <c r="K33" s="236"/>
      <c r="L33" s="226" t="s">
        <v>32</v>
      </c>
      <c r="M33" s="49" t="s">
        <v>107</v>
      </c>
      <c r="N33" s="162">
        <v>1</v>
      </c>
      <c r="O33" s="49"/>
      <c r="P33" s="49"/>
      <c r="Q33" s="49"/>
      <c r="R33" s="163">
        <f>(O33*P33*Q33)/1000000</f>
        <v>0</v>
      </c>
      <c r="S33" s="179">
        <f t="shared" si="1"/>
        <v>0</v>
      </c>
      <c r="T33" s="229" t="s">
        <v>110</v>
      </c>
      <c r="U33" s="235"/>
      <c r="V33" s="235"/>
      <c r="W33" s="237"/>
      <c r="X33" s="237"/>
      <c r="Y33" s="307"/>
      <c r="Z33" s="50"/>
      <c r="AA33" s="235"/>
      <c r="AB33" s="313"/>
      <c r="AC33" s="183">
        <f t="shared" si="2"/>
        <v>0</v>
      </c>
      <c r="AD33" s="240"/>
      <c r="AE33" s="166" t="s">
        <v>140</v>
      </c>
    </row>
    <row r="34" spans="1:31" s="19" customFormat="1" ht="12.75">
      <c r="A34" s="159" t="s">
        <v>114</v>
      </c>
      <c r="B34" s="160" t="s">
        <v>115</v>
      </c>
      <c r="C34" s="460" t="s">
        <v>1427</v>
      </c>
      <c r="D34" s="459" t="s">
        <v>1215</v>
      </c>
      <c r="E34" s="156" t="s">
        <v>1046</v>
      </c>
      <c r="F34" s="483" t="s">
        <v>1535</v>
      </c>
      <c r="G34" s="176" t="s">
        <v>1053</v>
      </c>
      <c r="H34" s="226">
        <v>1222</v>
      </c>
      <c r="I34" s="442" t="s">
        <v>1439</v>
      </c>
      <c r="J34" s="647" t="s">
        <v>1432</v>
      </c>
      <c r="K34" s="236"/>
      <c r="L34" s="226" t="s">
        <v>32</v>
      </c>
      <c r="M34" s="49" t="s">
        <v>816</v>
      </c>
      <c r="N34" s="162">
        <v>1</v>
      </c>
      <c r="O34" s="49"/>
      <c r="P34" s="49"/>
      <c r="Q34" s="49"/>
      <c r="R34" s="163">
        <v>0.01</v>
      </c>
      <c r="S34" s="179">
        <f t="shared" si="1"/>
        <v>0</v>
      </c>
      <c r="T34" s="229" t="s">
        <v>110</v>
      </c>
      <c r="U34" s="235"/>
      <c r="V34" s="235"/>
      <c r="W34" s="237"/>
      <c r="X34" s="237"/>
      <c r="Y34" s="307"/>
      <c r="Z34" s="50"/>
      <c r="AA34" s="235"/>
      <c r="AB34" s="313"/>
      <c r="AC34" s="183">
        <f t="shared" si="2"/>
        <v>0</v>
      </c>
      <c r="AD34" s="240"/>
      <c r="AE34" s="51"/>
    </row>
    <row r="35" spans="1:31" s="19" customFormat="1" ht="12.75">
      <c r="A35" s="159" t="s">
        <v>114</v>
      </c>
      <c r="B35" s="160" t="s">
        <v>115</v>
      </c>
      <c r="C35" s="460" t="s">
        <v>1427</v>
      </c>
      <c r="D35" s="459" t="s">
        <v>1215</v>
      </c>
      <c r="E35" s="156" t="s">
        <v>1046</v>
      </c>
      <c r="F35" s="483" t="s">
        <v>1535</v>
      </c>
      <c r="G35" s="176" t="s">
        <v>1055</v>
      </c>
      <c r="H35" s="226">
        <v>1222</v>
      </c>
      <c r="I35" s="442" t="s">
        <v>1439</v>
      </c>
      <c r="J35" s="647" t="s">
        <v>1437</v>
      </c>
      <c r="K35" s="243"/>
      <c r="L35" s="226" t="s">
        <v>48</v>
      </c>
      <c r="M35" s="106" t="s">
        <v>765</v>
      </c>
      <c r="N35" s="162">
        <v>1</v>
      </c>
      <c r="O35" s="106">
        <v>53</v>
      </c>
      <c r="P35" s="106">
        <v>60</v>
      </c>
      <c r="Q35" s="106">
        <v>68</v>
      </c>
      <c r="R35" s="163">
        <f>(O35*P35*Q35)/1000000</f>
        <v>0.21624</v>
      </c>
      <c r="S35" s="179">
        <f t="shared" si="1"/>
        <v>0</v>
      </c>
      <c r="T35" s="229" t="s">
        <v>110</v>
      </c>
      <c r="U35" s="242"/>
      <c r="V35" s="242"/>
      <c r="W35" s="244"/>
      <c r="X35" s="244"/>
      <c r="Y35" s="314"/>
      <c r="Z35" s="107"/>
      <c r="AA35" s="242"/>
      <c r="AB35" s="315"/>
      <c r="AC35" s="183">
        <f t="shared" si="2"/>
        <v>0</v>
      </c>
      <c r="AD35" s="246"/>
      <c r="AE35" s="108"/>
    </row>
    <row r="36" spans="1:31" s="19" customFormat="1" ht="12.75">
      <c r="A36" s="159" t="s">
        <v>114</v>
      </c>
      <c r="B36" s="160" t="s">
        <v>115</v>
      </c>
      <c r="C36" s="460" t="s">
        <v>1427</v>
      </c>
      <c r="D36" s="459" t="s">
        <v>1215</v>
      </c>
      <c r="E36" s="156" t="s">
        <v>1046</v>
      </c>
      <c r="F36" s="483" t="s">
        <v>1535</v>
      </c>
      <c r="G36" s="176" t="s">
        <v>1056</v>
      </c>
      <c r="H36" s="226">
        <v>1222</v>
      </c>
      <c r="I36" s="442" t="s">
        <v>1439</v>
      </c>
      <c r="J36" s="647" t="s">
        <v>1437</v>
      </c>
      <c r="K36" s="243"/>
      <c r="L36" s="226" t="s">
        <v>48</v>
      </c>
      <c r="M36" s="106" t="s">
        <v>1057</v>
      </c>
      <c r="N36" s="162">
        <v>1</v>
      </c>
      <c r="O36" s="106">
        <v>90</v>
      </c>
      <c r="P36" s="106">
        <v>40</v>
      </c>
      <c r="Q36" s="106">
        <v>70</v>
      </c>
      <c r="R36" s="163">
        <f>(O36*P36*Q36)/1000000</f>
        <v>0.252</v>
      </c>
      <c r="S36" s="179">
        <f t="shared" si="1"/>
        <v>0</v>
      </c>
      <c r="T36" s="229" t="s">
        <v>110</v>
      </c>
      <c r="U36" s="242"/>
      <c r="V36" s="242"/>
      <c r="W36" s="244"/>
      <c r="X36" s="244"/>
      <c r="Y36" s="314"/>
      <c r="Z36" s="107"/>
      <c r="AA36" s="242"/>
      <c r="AB36" s="315"/>
      <c r="AC36" s="183">
        <f t="shared" si="2"/>
        <v>0</v>
      </c>
      <c r="AD36" s="246"/>
      <c r="AE36" s="108"/>
    </row>
    <row r="37" spans="1:31" s="19" customFormat="1" ht="12.75">
      <c r="A37" s="159" t="s">
        <v>114</v>
      </c>
      <c r="B37" s="160" t="s">
        <v>115</v>
      </c>
      <c r="C37" s="460" t="s">
        <v>1427</v>
      </c>
      <c r="D37" s="459" t="s">
        <v>1215</v>
      </c>
      <c r="E37" s="461" t="s">
        <v>1046</v>
      </c>
      <c r="F37" s="483" t="s">
        <v>1535</v>
      </c>
      <c r="G37" s="304" t="s">
        <v>1065</v>
      </c>
      <c r="H37" s="226">
        <v>1222</v>
      </c>
      <c r="I37" s="442" t="s">
        <v>1439</v>
      </c>
      <c r="J37" s="647" t="s">
        <v>1432</v>
      </c>
      <c r="K37" s="236"/>
      <c r="L37" s="234" t="s">
        <v>49</v>
      </c>
      <c r="M37" s="49" t="s">
        <v>1066</v>
      </c>
      <c r="N37" s="49">
        <v>1</v>
      </c>
      <c r="O37" s="49">
        <v>55</v>
      </c>
      <c r="P37" s="49">
        <v>70</v>
      </c>
      <c r="Q37" s="49">
        <v>40</v>
      </c>
      <c r="R37" s="163">
        <f>(O37*P37*Q37)/1000000</f>
        <v>0.154</v>
      </c>
      <c r="S37" s="179">
        <f t="shared" si="1"/>
        <v>0</v>
      </c>
      <c r="T37" s="229" t="s">
        <v>110</v>
      </c>
      <c r="U37" s="227"/>
      <c r="V37" s="227"/>
      <c r="W37" s="230"/>
      <c r="X37" s="230"/>
      <c r="Y37" s="164"/>
      <c r="Z37" s="165"/>
      <c r="AA37" s="227"/>
      <c r="AB37" s="227"/>
      <c r="AC37" s="183">
        <f t="shared" si="2"/>
        <v>0</v>
      </c>
      <c r="AD37" s="233"/>
      <c r="AE37" s="166"/>
    </row>
    <row r="38" spans="1:31" s="19" customFormat="1" ht="12.75">
      <c r="A38" s="159" t="s">
        <v>114</v>
      </c>
      <c r="B38" s="160" t="s">
        <v>115</v>
      </c>
      <c r="C38" s="460" t="s">
        <v>1427</v>
      </c>
      <c r="D38" s="459" t="s">
        <v>1215</v>
      </c>
      <c r="E38" s="460" t="s">
        <v>1046</v>
      </c>
      <c r="F38" s="483" t="s">
        <v>1535</v>
      </c>
      <c r="G38" s="176" t="s">
        <v>1067</v>
      </c>
      <c r="H38" s="226">
        <v>1222</v>
      </c>
      <c r="I38" s="442" t="s">
        <v>1439</v>
      </c>
      <c r="J38" s="647" t="s">
        <v>1432</v>
      </c>
      <c r="K38" s="228"/>
      <c r="L38" s="226" t="s">
        <v>49</v>
      </c>
      <c r="M38" s="162" t="s">
        <v>1068</v>
      </c>
      <c r="N38" s="162">
        <v>1</v>
      </c>
      <c r="O38" s="162">
        <v>35</v>
      </c>
      <c r="P38" s="162">
        <v>35</v>
      </c>
      <c r="Q38" s="162">
        <v>50</v>
      </c>
      <c r="R38" s="163">
        <f>(O38*P38*Q38)/1000000</f>
        <v>0.06125</v>
      </c>
      <c r="S38" s="179">
        <f t="shared" si="1"/>
        <v>0</v>
      </c>
      <c r="T38" s="229" t="s">
        <v>110</v>
      </c>
      <c r="U38" s="227"/>
      <c r="V38" s="227"/>
      <c r="W38" s="230"/>
      <c r="X38" s="230"/>
      <c r="Y38" s="164"/>
      <c r="Z38" s="165"/>
      <c r="AA38" s="227"/>
      <c r="AB38" s="227"/>
      <c r="AC38" s="183">
        <f t="shared" si="2"/>
        <v>0</v>
      </c>
      <c r="AD38" s="233"/>
      <c r="AE38" s="166"/>
    </row>
    <row r="39" spans="1:31" s="19" customFormat="1" ht="12.75">
      <c r="A39" s="159" t="s">
        <v>114</v>
      </c>
      <c r="B39" s="160" t="s">
        <v>115</v>
      </c>
      <c r="C39" s="460" t="s">
        <v>1427</v>
      </c>
      <c r="D39" s="459" t="s">
        <v>1215</v>
      </c>
      <c r="E39" s="156" t="s">
        <v>1046</v>
      </c>
      <c r="F39" s="483" t="s">
        <v>1535</v>
      </c>
      <c r="G39" s="176" t="s">
        <v>198</v>
      </c>
      <c r="H39" s="226">
        <v>1222</v>
      </c>
      <c r="I39" s="442" t="s">
        <v>1439</v>
      </c>
      <c r="J39" s="647" t="s">
        <v>1432</v>
      </c>
      <c r="K39" s="243"/>
      <c r="L39" s="226" t="s">
        <v>48</v>
      </c>
      <c r="M39" s="106" t="s">
        <v>1222</v>
      </c>
      <c r="N39" s="162">
        <v>1</v>
      </c>
      <c r="O39" s="106">
        <v>17.5</v>
      </c>
      <c r="P39" s="106">
        <v>14</v>
      </c>
      <c r="Q39" s="106">
        <v>13</v>
      </c>
      <c r="R39" s="163">
        <f>(O39*P39*Q39)/1000000</f>
        <v>0.003185</v>
      </c>
      <c r="S39" s="179">
        <f t="shared" si="1"/>
        <v>0</v>
      </c>
      <c r="T39" s="229" t="s">
        <v>110</v>
      </c>
      <c r="U39" s="242"/>
      <c r="V39" s="242"/>
      <c r="W39" s="244"/>
      <c r="X39" s="244"/>
      <c r="Y39" s="314"/>
      <c r="Z39" s="107"/>
      <c r="AA39" s="242"/>
      <c r="AB39" s="315"/>
      <c r="AC39" s="183">
        <f t="shared" si="2"/>
        <v>0</v>
      </c>
      <c r="AD39" s="246"/>
      <c r="AE39" s="108"/>
    </row>
    <row r="40" spans="1:31" s="19" customFormat="1" ht="12.75">
      <c r="A40" s="159" t="s">
        <v>114</v>
      </c>
      <c r="B40" s="160" t="s">
        <v>115</v>
      </c>
      <c r="C40" s="460" t="s">
        <v>1427</v>
      </c>
      <c r="D40" s="459" t="s">
        <v>1215</v>
      </c>
      <c r="E40" s="460" t="s">
        <v>1046</v>
      </c>
      <c r="F40" s="641" t="s">
        <v>1471</v>
      </c>
      <c r="G40" s="176" t="s">
        <v>1315</v>
      </c>
      <c r="H40" s="462">
        <v>1222</v>
      </c>
      <c r="I40" s="410" t="s">
        <v>1439</v>
      </c>
      <c r="J40" s="487" t="s">
        <v>1437</v>
      </c>
      <c r="K40" s="463"/>
      <c r="L40" s="464" t="s">
        <v>32</v>
      </c>
      <c r="M40" s="106" t="s">
        <v>1435</v>
      </c>
      <c r="N40" s="106">
        <v>1</v>
      </c>
      <c r="O40" s="106"/>
      <c r="P40" s="106"/>
      <c r="Q40" s="106"/>
      <c r="R40" s="295">
        <v>0.15</v>
      </c>
      <c r="S40" s="465">
        <f t="shared" si="1"/>
        <v>0</v>
      </c>
      <c r="T40" s="466" t="s">
        <v>110</v>
      </c>
      <c r="U40" s="378"/>
      <c r="V40" s="378"/>
      <c r="W40" s="467"/>
      <c r="X40" s="467"/>
      <c r="Y40" s="468"/>
      <c r="Z40" s="107"/>
      <c r="AA40" s="378"/>
      <c r="AB40" s="469"/>
      <c r="AC40" s="470">
        <f t="shared" si="2"/>
        <v>0</v>
      </c>
      <c r="AD40" s="471"/>
      <c r="AE40" s="108"/>
    </row>
    <row r="41" spans="1:31" s="19" customFormat="1" ht="13.5" thickBot="1">
      <c r="A41" s="53" t="s">
        <v>114</v>
      </c>
      <c r="B41" s="54" t="s">
        <v>115</v>
      </c>
      <c r="C41" s="648" t="s">
        <v>1427</v>
      </c>
      <c r="D41" s="472" t="s">
        <v>1215</v>
      </c>
      <c r="E41" s="155" t="s">
        <v>1046</v>
      </c>
      <c r="F41" s="644" t="s">
        <v>1535</v>
      </c>
      <c r="G41" s="265"/>
      <c r="H41" s="249">
        <v>1222</v>
      </c>
      <c r="I41" s="645" t="s">
        <v>1439</v>
      </c>
      <c r="J41" s="646" t="s">
        <v>1432</v>
      </c>
      <c r="K41" s="268"/>
      <c r="L41" s="249" t="s">
        <v>48</v>
      </c>
      <c r="M41" s="264" t="s">
        <v>1058</v>
      </c>
      <c r="N41" s="264">
        <v>1</v>
      </c>
      <c r="O41" s="264"/>
      <c r="P41" s="264"/>
      <c r="Q41" s="264"/>
      <c r="R41" s="269">
        <v>0.5</v>
      </c>
      <c r="S41" s="180">
        <f t="shared" si="1"/>
        <v>0</v>
      </c>
      <c r="T41" s="250" t="s">
        <v>110</v>
      </c>
      <c r="U41" s="266"/>
      <c r="V41" s="266"/>
      <c r="W41" s="270"/>
      <c r="X41" s="270"/>
      <c r="Y41" s="272"/>
      <c r="Z41" s="273"/>
      <c r="AA41" s="266"/>
      <c r="AB41" s="320"/>
      <c r="AC41" s="184">
        <f t="shared" si="2"/>
        <v>0</v>
      </c>
      <c r="AD41" s="278"/>
      <c r="AE41" s="277"/>
    </row>
  </sheetData>
  <sheetProtection/>
  <protectedRanges>
    <protectedRange sqref="N4:Q8" name="Plage5"/>
    <protectedRange sqref="T29:AB36 T43:AB982 T41:AB42 T39:AB39" name="Plage3"/>
    <protectedRange sqref="B1:B2" name="Plage1"/>
    <protectedRange sqref="E39 F40 R42:R982 A29:Q29 C30:C39 C40:D40 G39 K39:Q39 H31:J39 A30:B36 D30:Q36 D37:D39 F37:F39 A39:B39 A41:Q982" name="Plage2"/>
    <protectedRange sqref="AD29:AE36 AD43:AE982 AD41:AE42 AD39:AE39" name="Plage4"/>
    <protectedRange sqref="R41 R29:R36 R39" name="Plage2_1_1_7_3"/>
    <protectedRange sqref="T37:AB38" name="Plage3_1"/>
    <protectedRange sqref="A37:B38 E38 G37:G38 K37:Q38 D37:E37" name="Plage2_1"/>
    <protectedRange sqref="AD37:AE38" name="Plage4_1"/>
    <protectedRange sqref="R37:R38" name="Plage2_1_1_7_3_1"/>
    <protectedRange sqref="T40:AB40" name="Plage3_2"/>
    <protectedRange sqref="A40:B40 E40 G40:R40" name="Plage2_2"/>
    <protectedRange sqref="AD40:AE40" name="Plage4_2"/>
  </protectedRanges>
  <mergeCells count="35">
    <mergeCell ref="Z26:Z27"/>
    <mergeCell ref="AA26:AA27"/>
    <mergeCell ref="AB26:AB27"/>
    <mergeCell ref="AC26:AC27"/>
    <mergeCell ref="V26:V27"/>
    <mergeCell ref="W26:W27"/>
    <mergeCell ref="X26:X27"/>
    <mergeCell ref="Y26:Y27"/>
    <mergeCell ref="S26:S27"/>
    <mergeCell ref="T26:T27"/>
    <mergeCell ref="U26:U27"/>
    <mergeCell ref="AE25:AE27"/>
    <mergeCell ref="A26:A27"/>
    <mergeCell ref="B26:F26"/>
    <mergeCell ref="G26:G27"/>
    <mergeCell ref="H26:J26"/>
    <mergeCell ref="K26:K27"/>
    <mergeCell ref="AD26:AD27"/>
    <mergeCell ref="L26:L27"/>
    <mergeCell ref="M26:M27"/>
    <mergeCell ref="N26:N27"/>
    <mergeCell ref="O26:Q26"/>
    <mergeCell ref="H25:K25"/>
    <mergeCell ref="L25:R25"/>
    <mergeCell ref="R26:R27"/>
    <mergeCell ref="A5:A6"/>
    <mergeCell ref="A7:A8"/>
    <mergeCell ref="A9:A10"/>
    <mergeCell ref="N10:O10"/>
    <mergeCell ref="T25:X25"/>
    <mergeCell ref="Y25:AB25"/>
    <mergeCell ref="A11:A12"/>
    <mergeCell ref="A13:A14"/>
    <mergeCell ref="A15:A16"/>
    <mergeCell ref="A25:G25"/>
  </mergeCells>
  <dataValidations count="6">
    <dataValidation type="list" allowBlank="1" showInputMessage="1" showErrorMessage="1" sqref="T29:T41 W29:X41 AD29:AD41 Q5">
      <formula1>"O,N"</formula1>
    </dataValidation>
    <dataValidation type="list" allowBlank="1" showErrorMessage="1" prompt="&#10;" sqref="L29:L41">
      <formula1>"INFO,MOB,VER,ROC,DIV,LAB,FRAG"</formula1>
    </dataValidation>
    <dataValidation type="list" allowBlank="1" showInputMessage="1" showErrorMessage="1" sqref="Y29:Y41">
      <formula1>"DOCBUR,DOCBIBLIO"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AH69"/>
  <sheetViews>
    <sheetView zoomScalePageLayoutView="0" workbookViewId="0" topLeftCell="B29">
      <selection activeCell="M70" sqref="M70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6.851562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0.00390625" style="247" customWidth="1"/>
    <col min="12" max="12" width="8.421875" style="5" customWidth="1"/>
    <col min="13" max="13" width="32.00390625" style="5" customWidth="1"/>
    <col min="14" max="14" width="4.00390625" style="5" bestFit="1" customWidth="1"/>
    <col min="15" max="15" width="5.7109375" style="5" customWidth="1"/>
    <col min="16" max="16" width="6.7109375" style="5" customWidth="1"/>
    <col min="17" max="17" width="9.421875" style="5" bestFit="1" customWidth="1"/>
    <col min="18" max="18" width="10.7109375" style="5" customWidth="1"/>
    <col min="19" max="19" width="7.57421875" style="5" customWidth="1"/>
    <col min="20" max="20" width="8.140625" style="247" customWidth="1"/>
    <col min="21" max="22" width="9.8515625" style="247" customWidth="1"/>
    <col min="23" max="24" width="7.28125" style="247" customWidth="1"/>
    <col min="25" max="25" width="9.00390625" style="247" customWidth="1"/>
    <col min="26" max="26" width="24.140625" style="247" customWidth="1"/>
    <col min="27" max="27" width="8.00390625" style="247" bestFit="1" customWidth="1"/>
    <col min="28" max="28" width="8.7109375" style="247" bestFit="1" customWidth="1"/>
    <col min="29" max="30" width="5.7109375" style="247" bestFit="1" customWidth="1"/>
    <col min="31" max="31" width="29.140625" style="247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117</v>
      </c>
      <c r="B1" s="99"/>
      <c r="C1" s="102"/>
      <c r="D1" s="101"/>
      <c r="E1" s="101"/>
      <c r="F1" s="101"/>
      <c r="G1" s="101"/>
      <c r="H1" s="213"/>
      <c r="I1" s="213"/>
      <c r="J1" s="213"/>
      <c r="K1" s="213"/>
      <c r="L1" s="101"/>
      <c r="M1" s="101"/>
      <c r="N1" s="101"/>
      <c r="O1" s="101"/>
      <c r="P1" s="101"/>
      <c r="Q1" s="101"/>
      <c r="R1" s="102"/>
      <c r="S1" s="102"/>
      <c r="T1" s="213"/>
      <c r="U1" s="213"/>
      <c r="V1" s="213"/>
      <c r="W1" s="213"/>
      <c r="X1" s="103"/>
      <c r="Y1" s="103"/>
      <c r="Z1" s="103"/>
      <c r="AA1" s="103"/>
      <c r="AB1" s="103"/>
      <c r="AC1" s="103"/>
      <c r="AD1" s="103"/>
      <c r="AE1" s="213"/>
      <c r="AF1" s="2"/>
      <c r="AG1" s="2"/>
    </row>
    <row r="2" spans="1:33" ht="15.75">
      <c r="A2" s="16" t="s">
        <v>118</v>
      </c>
      <c r="B2" s="248"/>
      <c r="C2" s="17"/>
      <c r="D2" s="18"/>
      <c r="E2" s="18"/>
      <c r="F2" s="18"/>
      <c r="G2" s="18"/>
      <c r="H2" s="16"/>
      <c r="I2" s="214"/>
      <c r="J2" s="215"/>
      <c r="K2" s="17"/>
      <c r="L2" s="18"/>
      <c r="M2" s="18"/>
      <c r="N2" s="18"/>
      <c r="O2" s="18"/>
      <c r="P2" s="18"/>
      <c r="Q2" s="18"/>
      <c r="R2" s="17"/>
      <c r="S2" s="17"/>
      <c r="T2" s="214"/>
      <c r="U2" s="214"/>
      <c r="V2" s="214"/>
      <c r="W2" s="214"/>
      <c r="X2" s="198"/>
      <c r="Y2" s="198"/>
      <c r="Z2" s="198"/>
      <c r="AA2" s="198"/>
      <c r="AB2" s="198"/>
      <c r="AC2" s="198"/>
      <c r="AD2" s="198"/>
      <c r="AE2" s="214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216"/>
      <c r="J3" s="217"/>
      <c r="L3" s="113"/>
      <c r="M3" s="113"/>
      <c r="N3" s="113"/>
      <c r="O3" s="113"/>
      <c r="P3" s="113"/>
      <c r="Q3" s="113"/>
      <c r="T3" s="216"/>
      <c r="U3" s="216"/>
      <c r="V3" s="216"/>
      <c r="W3" s="216"/>
      <c r="X3" s="14"/>
      <c r="Y3" s="14"/>
      <c r="Z3" s="14"/>
      <c r="AA3" s="14"/>
      <c r="AB3" s="14"/>
      <c r="AC3" s="14"/>
      <c r="AD3" s="14"/>
      <c r="AE3" s="216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216"/>
      <c r="AA4" s="216"/>
      <c r="AB4" s="216"/>
      <c r="AC4" s="216"/>
      <c r="AD4" s="216"/>
      <c r="AE4" s="216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216"/>
      <c r="I5" s="216"/>
      <c r="J5" s="217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216"/>
      <c r="AA5" s="216"/>
      <c r="AB5" s="216"/>
      <c r="AC5" s="216"/>
      <c r="AD5" s="216"/>
      <c r="AE5" s="216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216"/>
      <c r="I6" s="216"/>
      <c r="J6" s="217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216"/>
      <c r="AA6" s="216"/>
      <c r="AB6" s="216"/>
      <c r="AC6" s="216"/>
      <c r="AD6" s="216"/>
      <c r="AE6" s="216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216"/>
      <c r="I7" s="216"/>
      <c r="J7" s="217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216"/>
      <c r="AA7" s="216"/>
      <c r="AB7" s="216"/>
      <c r="AC7" s="216"/>
      <c r="AD7" s="216"/>
      <c r="AE7" s="216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216"/>
      <c r="I8" s="216"/>
      <c r="J8" s="217"/>
      <c r="K8" s="2"/>
      <c r="L8" s="148" t="s">
        <v>102</v>
      </c>
      <c r="M8" s="149"/>
      <c r="N8" s="149"/>
      <c r="O8" s="150"/>
      <c r="P8" s="151"/>
      <c r="Q8" s="197">
        <f>SUM($R$29:$R$984)+SUM($AB$29:$AB$984)</f>
        <v>14.882029999999999</v>
      </c>
      <c r="R8"/>
      <c r="S8" s="192"/>
      <c r="T8" s="113"/>
      <c r="U8" s="114"/>
      <c r="V8" s="114"/>
      <c r="W8" s="115"/>
      <c r="X8" s="117"/>
      <c r="Y8" s="14"/>
      <c r="Z8" s="216"/>
      <c r="AA8" s="216"/>
      <c r="AB8" s="216"/>
      <c r="AC8" s="216"/>
      <c r="AD8" s="216"/>
      <c r="AE8" s="216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216"/>
      <c r="I9" s="216"/>
      <c r="J9" s="217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216"/>
      <c r="AA9" s="216"/>
      <c r="AB9" s="216"/>
      <c r="AC9" s="216"/>
      <c r="AD9" s="216"/>
      <c r="AE9" s="216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216"/>
      <c r="I10" s="216"/>
      <c r="J10" s="217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216"/>
      <c r="AA10" s="216"/>
      <c r="AB10" s="216"/>
      <c r="AC10" s="216"/>
      <c r="AD10" s="216"/>
      <c r="AE10" s="216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216"/>
      <c r="I11" s="216"/>
      <c r="J11" s="217"/>
      <c r="K11" s="2"/>
      <c r="L11" s="189" t="s">
        <v>82</v>
      </c>
      <c r="M11" s="190"/>
      <c r="N11" s="186"/>
      <c r="O11" s="191">
        <f>SUMIF($L$29:$L$984,"INFO",$R$29:$R$984)</f>
        <v>0.7500000000000001</v>
      </c>
      <c r="P11" s="181">
        <f>SUMIF($L$29:$L$984,"INFO",$S$29:$S$984)</f>
        <v>0</v>
      </c>
      <c r="Q11" s="182">
        <f aca="true" t="shared" si="0" ref="Q11:Q19">O11-P11</f>
        <v>0.7500000000000001</v>
      </c>
      <c r="R11" s="192"/>
      <c r="S11" s="192"/>
      <c r="T11" s="113"/>
      <c r="U11" s="114"/>
      <c r="V11" s="114"/>
      <c r="W11" s="115"/>
      <c r="X11" s="117"/>
      <c r="Y11" s="14"/>
      <c r="Z11" s="216"/>
      <c r="AA11" s="216"/>
      <c r="AB11" s="216"/>
      <c r="AC11" s="216"/>
      <c r="AD11" s="216"/>
      <c r="AE11" s="216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216"/>
      <c r="I12" s="216"/>
      <c r="J12" s="217"/>
      <c r="K12" s="2"/>
      <c r="L12" s="189" t="s">
        <v>83</v>
      </c>
      <c r="M12" s="190"/>
      <c r="N12" s="186"/>
      <c r="O12" s="181">
        <f>SUMIF($L$29:$L$984,"MOB",$R$29:$R$984)</f>
        <v>12.121230000000002</v>
      </c>
      <c r="P12" s="181">
        <f>SUMIF($L$29:$L$984,"MOB",$S$29:$S$984)</f>
        <v>0</v>
      </c>
      <c r="Q12" s="182">
        <f t="shared" si="0"/>
        <v>12.121230000000002</v>
      </c>
      <c r="R12" s="192"/>
      <c r="S12" s="192"/>
      <c r="T12" s="113"/>
      <c r="U12" s="114"/>
      <c r="V12" s="114"/>
      <c r="W12" s="115"/>
      <c r="X12" s="117"/>
      <c r="Y12" s="14"/>
      <c r="Z12" s="216"/>
      <c r="AA12" s="216"/>
      <c r="AB12" s="216"/>
      <c r="AC12" s="216"/>
      <c r="AD12" s="216"/>
      <c r="AE12" s="216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216"/>
      <c r="I13" s="216"/>
      <c r="J13" s="217"/>
      <c r="K13" s="2"/>
      <c r="L13" s="189" t="s">
        <v>84</v>
      </c>
      <c r="M13" s="190"/>
      <c r="N13" s="186"/>
      <c r="O13" s="181">
        <f>SUMIF($L$29:$L$984,"DIV",$R$29:$R$984)</f>
        <v>0.11080000000000001</v>
      </c>
      <c r="P13" s="181">
        <f>SUMIF($L$29:$L$984,"DIV",$S$29:$S$984)</f>
        <v>0</v>
      </c>
      <c r="Q13" s="182">
        <f t="shared" si="0"/>
        <v>0.11080000000000001</v>
      </c>
      <c r="R13" s="192"/>
      <c r="S13" s="192"/>
      <c r="T13" s="113"/>
      <c r="U13" s="114"/>
      <c r="V13" s="114"/>
      <c r="W13" s="115"/>
      <c r="X13" s="117"/>
      <c r="Y13" s="14"/>
      <c r="Z13" s="216"/>
      <c r="AA13" s="216"/>
      <c r="AB13" s="216"/>
      <c r="AC13" s="216"/>
      <c r="AD13" s="216"/>
      <c r="AE13" s="216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218"/>
      <c r="I14" s="219"/>
      <c r="J14" s="219"/>
      <c r="K14" s="219"/>
      <c r="L14" s="189" t="s">
        <v>85</v>
      </c>
      <c r="M14" s="190"/>
      <c r="N14" s="186"/>
      <c r="O14" s="181">
        <f>SUMIF($L$29:$L$984,"LAB",$R$32:$R$984)</f>
        <v>1.6108</v>
      </c>
      <c r="P14" s="181">
        <f>SUMIF($L$29:$L$984,"LAB",$S$29:$S$984)</f>
        <v>0</v>
      </c>
      <c r="Q14" s="182">
        <f t="shared" si="0"/>
        <v>1.6108</v>
      </c>
      <c r="R14" s="193"/>
      <c r="S14" s="193"/>
      <c r="T14" s="218"/>
      <c r="U14" s="218"/>
      <c r="V14" s="218"/>
      <c r="W14" s="218"/>
      <c r="X14" s="219"/>
      <c r="Y14" s="219"/>
      <c r="Z14" s="219"/>
      <c r="AA14" s="219"/>
      <c r="AB14" s="219"/>
      <c r="AC14" s="219"/>
      <c r="AD14" s="219"/>
      <c r="AE14" s="218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216"/>
      <c r="I15" s="216"/>
      <c r="J15" s="217"/>
      <c r="K15" s="2"/>
      <c r="L15" s="189" t="s">
        <v>86</v>
      </c>
      <c r="M15" s="190"/>
      <c r="N15" s="186"/>
      <c r="O15" s="181">
        <f>SUMIF($L$29:$L$984,"FRAG",$R$29:$R$984)</f>
        <v>0.1</v>
      </c>
      <c r="P15" s="181">
        <f>SUMIF($L$29:$L$984,"FRAG",$S$29:$S$984)</f>
        <v>0</v>
      </c>
      <c r="Q15" s="182">
        <f t="shared" si="0"/>
        <v>0.1</v>
      </c>
      <c r="R15" s="192"/>
      <c r="S15" s="192"/>
      <c r="T15" s="113"/>
      <c r="U15" s="114"/>
      <c r="V15" s="114"/>
      <c r="W15" s="115"/>
      <c r="X15" s="117"/>
      <c r="Y15" s="14"/>
      <c r="Z15" s="216"/>
      <c r="AA15" s="216"/>
      <c r="AB15" s="216"/>
      <c r="AC15" s="216"/>
      <c r="AD15" s="216"/>
      <c r="AE15" s="216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216"/>
      <c r="I16" s="216"/>
      <c r="J16" s="217"/>
      <c r="K16" s="2"/>
      <c r="L16" s="189" t="s">
        <v>87</v>
      </c>
      <c r="M16" s="190"/>
      <c r="N16" s="186"/>
      <c r="O16" s="181">
        <f>SUMIF($L$29:$L$984,"VER",$R$29:$R$984)</f>
        <v>0</v>
      </c>
      <c r="P16" s="181">
        <f>SUMIF($L$29:$L$984,"VER",$S$29:$S$984)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216"/>
      <c r="AA16" s="216"/>
      <c r="AB16" s="216"/>
      <c r="AC16" s="216"/>
      <c r="AD16" s="216"/>
      <c r="AE16" s="216"/>
    </row>
    <row r="17" spans="1:31" ht="16.5" thickBot="1">
      <c r="A17" s="112"/>
      <c r="B17" s="112"/>
      <c r="C17" s="2"/>
      <c r="D17" s="113"/>
      <c r="E17" s="113"/>
      <c r="F17" s="113"/>
      <c r="G17" s="113"/>
      <c r="H17" s="216"/>
      <c r="I17" s="216"/>
      <c r="J17" s="217"/>
      <c r="K17" s="2"/>
      <c r="L17" s="189" t="s">
        <v>88</v>
      </c>
      <c r="M17" s="190"/>
      <c r="N17" s="186"/>
      <c r="O17" s="181">
        <f>SUMIF($L$29:$L$984,"ROC",$R$29:$R$984)</f>
        <v>0</v>
      </c>
      <c r="P17" s="181">
        <f>SUMIF($L$29:$L$984,"ROC",$S$29:$S$984)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216"/>
      <c r="AA17" s="216"/>
      <c r="AB17" s="216"/>
      <c r="AC17" s="216"/>
      <c r="AD17" s="216"/>
      <c r="AE17" s="216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218"/>
      <c r="I18" s="219"/>
      <c r="J18" s="219"/>
      <c r="K18" s="219"/>
      <c r="L18" s="189" t="s">
        <v>95</v>
      </c>
      <c r="M18" s="190"/>
      <c r="N18" s="186"/>
      <c r="O18" s="181">
        <f>SUMIF($Y$29:$Y$984,"DOCBUR",$AB$29:$AB$984)</f>
        <v>0</v>
      </c>
      <c r="P18" s="181">
        <f>SUMIF($Y$29:$Y$984,"DOCBUR",$AC$29:$AC$984)</f>
        <v>0</v>
      </c>
      <c r="Q18" s="182">
        <f t="shared" si="0"/>
        <v>0</v>
      </c>
      <c r="R18" s="193"/>
      <c r="S18" s="193"/>
      <c r="T18" s="218"/>
      <c r="U18" s="218"/>
      <c r="V18" s="218"/>
      <c r="W18" s="218"/>
      <c r="X18" s="219"/>
      <c r="Y18" s="219"/>
      <c r="Z18" s="219"/>
      <c r="AA18" s="219"/>
      <c r="AB18" s="219"/>
      <c r="AC18" s="219"/>
      <c r="AD18" s="219"/>
      <c r="AE18" s="218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216"/>
      <c r="I19" s="216"/>
      <c r="J19" s="217"/>
      <c r="K19" s="2"/>
      <c r="L19" s="189" t="s">
        <v>96</v>
      </c>
      <c r="M19" s="190"/>
      <c r="N19" s="186"/>
      <c r="O19" s="181">
        <f>SUMIF($Y$29:$Y$984,"DOCBIBLIO",$AB$29:$AB$984)</f>
        <v>0</v>
      </c>
      <c r="P19" s="181">
        <f>SUMIF($Y$29:$Y$984,"DOCBIBLIO",$AC$29:$AC$984)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216"/>
      <c r="AA19" s="216"/>
      <c r="AB19" s="216"/>
      <c r="AC19" s="216"/>
      <c r="AD19" s="216"/>
      <c r="AE19" s="216"/>
    </row>
    <row r="20" spans="1:31" ht="15.75">
      <c r="A20" s="112"/>
      <c r="B20" s="112"/>
      <c r="C20" s="2"/>
      <c r="D20" s="113"/>
      <c r="E20" s="113"/>
      <c r="F20" s="113"/>
      <c r="G20" s="113"/>
      <c r="H20" s="216"/>
      <c r="I20" s="216"/>
      <c r="J20" s="217"/>
      <c r="K20" s="2"/>
      <c r="L20" s="112"/>
      <c r="M20" s="113"/>
      <c r="N20" s="113"/>
      <c r="O20" s="114"/>
      <c r="P20" s="115"/>
      <c r="Q20" s="117"/>
      <c r="R20" s="192"/>
      <c r="S20" s="192"/>
      <c r="T20" s="113"/>
      <c r="U20" s="114"/>
      <c r="V20" s="114"/>
      <c r="W20" s="115"/>
      <c r="X20" s="117"/>
      <c r="Y20" s="14"/>
      <c r="Z20" s="216"/>
      <c r="AA20" s="216"/>
      <c r="AB20" s="216"/>
      <c r="AC20" s="216"/>
      <c r="AD20" s="216"/>
      <c r="AE20" s="216"/>
    </row>
    <row r="21" spans="1:31" ht="15.75">
      <c r="A21" s="112"/>
      <c r="B21" s="112"/>
      <c r="C21" s="2"/>
      <c r="D21" s="113"/>
      <c r="E21" s="113"/>
      <c r="F21" s="113"/>
      <c r="G21" s="113"/>
      <c r="H21" s="216"/>
      <c r="I21" s="216"/>
      <c r="J21" s="217"/>
      <c r="K21" s="2"/>
      <c r="L21" s="112"/>
      <c r="M21" s="113"/>
      <c r="N21" s="113"/>
      <c r="O21" s="114"/>
      <c r="P21" s="115"/>
      <c r="Q21" s="117"/>
      <c r="R21" s="192"/>
      <c r="S21" s="192"/>
      <c r="T21" s="113"/>
      <c r="U21" s="114"/>
      <c r="V21" s="114"/>
      <c r="W21" s="115"/>
      <c r="X21" s="117"/>
      <c r="Y21" s="14"/>
      <c r="Z21" s="216"/>
      <c r="AA21" s="216"/>
      <c r="AB21" s="216"/>
      <c r="AC21" s="216"/>
      <c r="AD21" s="216"/>
      <c r="AE21" s="216"/>
    </row>
    <row r="22" spans="1:31" ht="15.75">
      <c r="A22" s="112"/>
      <c r="B22" s="112"/>
      <c r="C22" s="2"/>
      <c r="D22" s="113"/>
      <c r="E22" s="113"/>
      <c r="F22" s="113"/>
      <c r="G22" s="113"/>
      <c r="H22" s="216"/>
      <c r="I22" s="216"/>
      <c r="J22" s="217"/>
      <c r="K22" s="2"/>
      <c r="L22" s="112"/>
      <c r="M22" s="113"/>
      <c r="N22" s="113"/>
      <c r="O22" s="114"/>
      <c r="P22" s="115"/>
      <c r="Q22" s="117"/>
      <c r="R22" s="192"/>
      <c r="S22" s="192"/>
      <c r="T22" s="113"/>
      <c r="U22" s="114"/>
      <c r="V22" s="114"/>
      <c r="W22" s="115"/>
      <c r="X22" s="117"/>
      <c r="Y22" s="14"/>
      <c r="Z22" s="216"/>
      <c r="AA22" s="216"/>
      <c r="AB22" s="216"/>
      <c r="AC22" s="216"/>
      <c r="AD22" s="216"/>
      <c r="AE22" s="216"/>
    </row>
    <row r="23" spans="1:31" ht="15.75">
      <c r="A23" s="112"/>
      <c r="B23" s="112"/>
      <c r="C23" s="2"/>
      <c r="D23" s="113"/>
      <c r="E23" s="113"/>
      <c r="F23" s="113"/>
      <c r="G23" s="113"/>
      <c r="H23" s="216"/>
      <c r="I23" s="216"/>
      <c r="J23" s="217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216"/>
      <c r="AA23" s="216"/>
      <c r="AB23" s="216"/>
      <c r="AC23" s="216"/>
      <c r="AD23" s="216"/>
      <c r="AE23" s="216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218"/>
      <c r="I24" s="219"/>
      <c r="J24" s="219"/>
      <c r="K24" s="219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X24" s="219"/>
      <c r="Y24" s="219"/>
      <c r="Z24" s="219"/>
      <c r="AA24" s="219"/>
      <c r="AB24" s="219"/>
      <c r="AC24" s="219"/>
      <c r="AD24" s="219"/>
      <c r="AE24" s="218"/>
      <c r="AF24" s="23"/>
      <c r="AG24" s="23"/>
      <c r="AH24" s="8"/>
    </row>
    <row r="25" spans="1:31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7"/>
      <c r="V25" s="767"/>
      <c r="W25" s="767"/>
      <c r="X25" s="767"/>
      <c r="Y25" s="764" t="s">
        <v>35</v>
      </c>
      <c r="Z25" s="765"/>
      <c r="AA25" s="765"/>
      <c r="AB25" s="765"/>
      <c r="AC25" s="153"/>
      <c r="AD25" s="138"/>
      <c r="AE25" s="754" t="s">
        <v>0</v>
      </c>
    </row>
    <row r="26" spans="1:31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97</v>
      </c>
      <c r="S26" s="740" t="s">
        <v>91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104</v>
      </c>
      <c r="AB26" s="758" t="s">
        <v>105</v>
      </c>
      <c r="AC26" s="762" t="s">
        <v>91</v>
      </c>
      <c r="AD26" s="757" t="s">
        <v>55</v>
      </c>
      <c r="AE26" s="755"/>
    </row>
    <row r="27" spans="1:31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104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68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41"/>
      <c r="S27" s="741"/>
      <c r="T27" s="742"/>
      <c r="U27" s="762"/>
      <c r="V27" s="762"/>
      <c r="W27" s="762"/>
      <c r="X27" s="762"/>
      <c r="Y27" s="761"/>
      <c r="Z27" s="759"/>
      <c r="AA27" s="759"/>
      <c r="AB27" s="759"/>
      <c r="AC27" s="763"/>
      <c r="AD27" s="757"/>
      <c r="AE27" s="756"/>
    </row>
    <row r="28" spans="1:31" ht="12.75">
      <c r="A28" s="167"/>
      <c r="B28" s="222"/>
      <c r="C28" s="168"/>
      <c r="D28" s="168"/>
      <c r="E28" s="168"/>
      <c r="F28" s="168"/>
      <c r="G28" s="169"/>
      <c r="H28" s="223"/>
      <c r="I28" s="224"/>
      <c r="J28" s="224"/>
      <c r="K28" s="225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460" t="s">
        <v>1477</v>
      </c>
      <c r="D29" s="160" t="s">
        <v>116</v>
      </c>
      <c r="E29" s="156" t="s">
        <v>288</v>
      </c>
      <c r="F29" s="459" t="s">
        <v>1474</v>
      </c>
      <c r="G29" s="176" t="s">
        <v>289</v>
      </c>
      <c r="H29" s="226">
        <v>1323</v>
      </c>
      <c r="I29" s="369" t="s">
        <v>1215</v>
      </c>
      <c r="J29" s="476" t="s">
        <v>1437</v>
      </c>
      <c r="K29" s="228"/>
      <c r="L29" s="226" t="s">
        <v>32</v>
      </c>
      <c r="M29" s="162" t="s">
        <v>128</v>
      </c>
      <c r="N29" s="162">
        <v>1</v>
      </c>
      <c r="O29" s="162">
        <v>150</v>
      </c>
      <c r="P29" s="162">
        <v>100</v>
      </c>
      <c r="Q29" s="162">
        <v>70</v>
      </c>
      <c r="R29" s="163">
        <f>(O29*P29*Q29)/1000000</f>
        <v>1.05</v>
      </c>
      <c r="S29" s="179"/>
      <c r="T29" s="229" t="s">
        <v>110</v>
      </c>
      <c r="U29" s="227"/>
      <c r="V29" s="227"/>
      <c r="W29" s="230"/>
      <c r="X29" s="230"/>
      <c r="Y29" s="164"/>
      <c r="Z29" s="165"/>
      <c r="AA29" s="231"/>
      <c r="AB29" s="232"/>
      <c r="AC29" s="183"/>
      <c r="AD29" s="233"/>
      <c r="AE29" s="166"/>
    </row>
    <row r="30" spans="1:31" s="19" customFormat="1" ht="12.75">
      <c r="A30" s="159" t="s">
        <v>114</v>
      </c>
      <c r="B30" s="160" t="s">
        <v>115</v>
      </c>
      <c r="C30" s="460" t="s">
        <v>1477</v>
      </c>
      <c r="D30" s="160" t="s">
        <v>116</v>
      </c>
      <c r="E30" s="156" t="s">
        <v>288</v>
      </c>
      <c r="F30" s="459" t="s">
        <v>1474</v>
      </c>
      <c r="G30" s="176" t="s">
        <v>291</v>
      </c>
      <c r="H30" s="226">
        <v>1323</v>
      </c>
      <c r="I30" s="369" t="s">
        <v>1215</v>
      </c>
      <c r="J30" s="476" t="s">
        <v>1437</v>
      </c>
      <c r="K30" s="228"/>
      <c r="L30" s="226" t="s">
        <v>32</v>
      </c>
      <c r="M30" s="162" t="s">
        <v>128</v>
      </c>
      <c r="N30" s="162">
        <v>1</v>
      </c>
      <c r="O30" s="162">
        <v>150</v>
      </c>
      <c r="P30" s="162">
        <v>100</v>
      </c>
      <c r="Q30" s="162">
        <v>70</v>
      </c>
      <c r="R30" s="163">
        <f aca="true" t="shared" si="1" ref="R30:R48">(O30*P30*Q30)/1000000</f>
        <v>1.05</v>
      </c>
      <c r="S30" s="179"/>
      <c r="T30" s="229" t="s">
        <v>110</v>
      </c>
      <c r="U30" s="227"/>
      <c r="V30" s="227"/>
      <c r="W30" s="230"/>
      <c r="X30" s="230"/>
      <c r="Y30" s="164"/>
      <c r="Z30" s="165"/>
      <c r="AA30" s="231"/>
      <c r="AB30" s="232"/>
      <c r="AC30" s="183"/>
      <c r="AD30" s="233"/>
      <c r="AE30" s="166"/>
    </row>
    <row r="31" spans="1:31" s="19" customFormat="1" ht="12.75">
      <c r="A31" s="159" t="s">
        <v>114</v>
      </c>
      <c r="B31" s="160" t="s">
        <v>115</v>
      </c>
      <c r="C31" s="460" t="s">
        <v>1477</v>
      </c>
      <c r="D31" s="160" t="s">
        <v>116</v>
      </c>
      <c r="E31" s="156" t="s">
        <v>288</v>
      </c>
      <c r="F31" s="459" t="s">
        <v>1474</v>
      </c>
      <c r="G31" s="176" t="s">
        <v>292</v>
      </c>
      <c r="H31" s="226">
        <v>1323</v>
      </c>
      <c r="I31" s="369" t="s">
        <v>1215</v>
      </c>
      <c r="J31" s="476" t="s">
        <v>1437</v>
      </c>
      <c r="K31" s="236"/>
      <c r="L31" s="226" t="s">
        <v>32</v>
      </c>
      <c r="M31" s="162" t="s">
        <v>290</v>
      </c>
      <c r="N31" s="162">
        <v>1</v>
      </c>
      <c r="O31" s="162">
        <v>100</v>
      </c>
      <c r="P31" s="162">
        <v>40</v>
      </c>
      <c r="Q31" s="162">
        <v>120</v>
      </c>
      <c r="R31" s="163">
        <f t="shared" si="1"/>
        <v>0.48</v>
      </c>
      <c r="S31" s="179"/>
      <c r="T31" s="229" t="s">
        <v>110</v>
      </c>
      <c r="U31" s="235"/>
      <c r="V31" s="235"/>
      <c r="W31" s="237"/>
      <c r="X31" s="237"/>
      <c r="Y31" s="164"/>
      <c r="Z31" s="50"/>
      <c r="AA31" s="238"/>
      <c r="AB31" s="239"/>
      <c r="AC31" s="183"/>
      <c r="AD31" s="240"/>
      <c r="AE31" s="51"/>
    </row>
    <row r="32" spans="1:31" s="19" customFormat="1" ht="12.75">
      <c r="A32" s="159" t="s">
        <v>114</v>
      </c>
      <c r="B32" s="160" t="s">
        <v>115</v>
      </c>
      <c r="C32" s="460" t="s">
        <v>1477</v>
      </c>
      <c r="D32" s="160" t="s">
        <v>116</v>
      </c>
      <c r="E32" s="156" t="s">
        <v>288</v>
      </c>
      <c r="F32" s="459" t="s">
        <v>1474</v>
      </c>
      <c r="G32" s="176" t="s">
        <v>293</v>
      </c>
      <c r="H32" s="226">
        <v>1323</v>
      </c>
      <c r="I32" s="369" t="s">
        <v>1215</v>
      </c>
      <c r="J32" s="476" t="s">
        <v>1437</v>
      </c>
      <c r="K32" s="236"/>
      <c r="L32" s="226" t="s">
        <v>32</v>
      </c>
      <c r="M32" s="162" t="s">
        <v>290</v>
      </c>
      <c r="N32" s="162">
        <v>1</v>
      </c>
      <c r="O32" s="162">
        <v>100</v>
      </c>
      <c r="P32" s="162">
        <v>40</v>
      </c>
      <c r="Q32" s="162">
        <v>120</v>
      </c>
      <c r="R32" s="163">
        <f t="shared" si="1"/>
        <v>0.48</v>
      </c>
      <c r="S32" s="179"/>
      <c r="T32" s="229" t="s">
        <v>110</v>
      </c>
      <c r="U32" s="227"/>
      <c r="V32" s="227"/>
      <c r="W32" s="230"/>
      <c r="X32" s="230"/>
      <c r="Y32" s="164"/>
      <c r="Z32" s="165"/>
      <c r="AA32" s="231"/>
      <c r="AB32" s="232"/>
      <c r="AC32" s="183"/>
      <c r="AD32" s="233"/>
      <c r="AE32" s="166"/>
    </row>
    <row r="33" spans="1:31" s="19" customFormat="1" ht="12.75">
      <c r="A33" s="159" t="s">
        <v>114</v>
      </c>
      <c r="B33" s="160" t="s">
        <v>115</v>
      </c>
      <c r="C33" s="460" t="s">
        <v>1477</v>
      </c>
      <c r="D33" s="160" t="s">
        <v>116</v>
      </c>
      <c r="E33" s="156" t="s">
        <v>288</v>
      </c>
      <c r="F33" s="459" t="s">
        <v>1474</v>
      </c>
      <c r="G33" s="176" t="s">
        <v>294</v>
      </c>
      <c r="H33" s="226">
        <v>1323</v>
      </c>
      <c r="I33" s="369" t="s">
        <v>1215</v>
      </c>
      <c r="J33" s="476" t="s">
        <v>1437</v>
      </c>
      <c r="K33" s="236"/>
      <c r="L33" s="226" t="s">
        <v>32</v>
      </c>
      <c r="M33" s="162" t="s">
        <v>290</v>
      </c>
      <c r="N33" s="162">
        <v>1</v>
      </c>
      <c r="O33" s="162">
        <v>100</v>
      </c>
      <c r="P33" s="162">
        <v>40</v>
      </c>
      <c r="Q33" s="162">
        <v>120</v>
      </c>
      <c r="R33" s="163">
        <f t="shared" si="1"/>
        <v>0.48</v>
      </c>
      <c r="S33" s="179"/>
      <c r="T33" s="229" t="s">
        <v>110</v>
      </c>
      <c r="U33" s="227"/>
      <c r="V33" s="227"/>
      <c r="W33" s="230"/>
      <c r="X33" s="230"/>
      <c r="Y33" s="164"/>
      <c r="Z33" s="165"/>
      <c r="AA33" s="231"/>
      <c r="AB33" s="232"/>
      <c r="AC33" s="183"/>
      <c r="AD33" s="233"/>
      <c r="AE33" s="166"/>
    </row>
    <row r="34" spans="1:31" s="19" customFormat="1" ht="12.75">
      <c r="A34" s="159" t="s">
        <v>114</v>
      </c>
      <c r="B34" s="160" t="s">
        <v>115</v>
      </c>
      <c r="C34" s="460" t="s">
        <v>1477</v>
      </c>
      <c r="D34" s="160" t="s">
        <v>116</v>
      </c>
      <c r="E34" s="156" t="s">
        <v>288</v>
      </c>
      <c r="F34" s="459" t="s">
        <v>1474</v>
      </c>
      <c r="G34" s="176" t="s">
        <v>295</v>
      </c>
      <c r="H34" s="226">
        <v>1323</v>
      </c>
      <c r="I34" s="369" t="s">
        <v>1215</v>
      </c>
      <c r="J34" s="476" t="s">
        <v>1437</v>
      </c>
      <c r="K34" s="236"/>
      <c r="L34" s="226" t="s">
        <v>32</v>
      </c>
      <c r="M34" s="162" t="s">
        <v>290</v>
      </c>
      <c r="N34" s="162">
        <v>1</v>
      </c>
      <c r="O34" s="162">
        <v>100</v>
      </c>
      <c r="P34" s="162">
        <v>40</v>
      </c>
      <c r="Q34" s="162">
        <v>120</v>
      </c>
      <c r="R34" s="163">
        <f t="shared" si="1"/>
        <v>0.48</v>
      </c>
      <c r="S34" s="179"/>
      <c r="T34" s="229" t="s">
        <v>110</v>
      </c>
      <c r="U34" s="235"/>
      <c r="V34" s="235"/>
      <c r="W34" s="237"/>
      <c r="X34" s="237"/>
      <c r="Y34" s="164"/>
      <c r="Z34" s="50"/>
      <c r="AA34" s="231"/>
      <c r="AB34" s="239"/>
      <c r="AC34" s="183"/>
      <c r="AD34" s="240"/>
      <c r="AE34" s="51"/>
    </row>
    <row r="35" spans="1:31" s="19" customFormat="1" ht="12.75">
      <c r="A35" s="159" t="s">
        <v>114</v>
      </c>
      <c r="B35" s="160" t="s">
        <v>115</v>
      </c>
      <c r="C35" s="460" t="s">
        <v>1477</v>
      </c>
      <c r="D35" s="160" t="s">
        <v>116</v>
      </c>
      <c r="E35" s="156" t="s">
        <v>288</v>
      </c>
      <c r="F35" s="459" t="s">
        <v>1474</v>
      </c>
      <c r="G35" s="176" t="s">
        <v>296</v>
      </c>
      <c r="H35" s="226">
        <v>1323</v>
      </c>
      <c r="I35" s="369" t="s">
        <v>1215</v>
      </c>
      <c r="J35" s="476" t="s">
        <v>1437</v>
      </c>
      <c r="K35" s="236"/>
      <c r="L35" s="226" t="s">
        <v>32</v>
      </c>
      <c r="M35" s="162" t="s">
        <v>290</v>
      </c>
      <c r="N35" s="162">
        <v>1</v>
      </c>
      <c r="O35" s="162">
        <v>100</v>
      </c>
      <c r="P35" s="162">
        <v>40</v>
      </c>
      <c r="Q35" s="162">
        <v>120</v>
      </c>
      <c r="R35" s="163">
        <f t="shared" si="1"/>
        <v>0.48</v>
      </c>
      <c r="S35" s="179"/>
      <c r="T35" s="229" t="s">
        <v>110</v>
      </c>
      <c r="U35" s="235"/>
      <c r="V35" s="235"/>
      <c r="W35" s="237"/>
      <c r="X35" s="237"/>
      <c r="Y35" s="164"/>
      <c r="Z35" s="50"/>
      <c r="AA35" s="231"/>
      <c r="AB35" s="239"/>
      <c r="AC35" s="183"/>
      <c r="AD35" s="240"/>
      <c r="AE35" s="51"/>
    </row>
    <row r="36" spans="1:31" s="19" customFormat="1" ht="12.75">
      <c r="A36" s="159" t="s">
        <v>114</v>
      </c>
      <c r="B36" s="160" t="s">
        <v>115</v>
      </c>
      <c r="C36" s="460" t="s">
        <v>1477</v>
      </c>
      <c r="D36" s="160" t="s">
        <v>116</v>
      </c>
      <c r="E36" s="156" t="s">
        <v>288</v>
      </c>
      <c r="F36" s="459" t="s">
        <v>1474</v>
      </c>
      <c r="G36" s="176" t="s">
        <v>297</v>
      </c>
      <c r="H36" s="226">
        <v>1323</v>
      </c>
      <c r="I36" s="369" t="s">
        <v>1215</v>
      </c>
      <c r="J36" s="476" t="s">
        <v>1437</v>
      </c>
      <c r="K36" s="236"/>
      <c r="L36" s="226" t="s">
        <v>32</v>
      </c>
      <c r="M36" s="162" t="s">
        <v>290</v>
      </c>
      <c r="N36" s="162">
        <v>1</v>
      </c>
      <c r="O36" s="162">
        <v>100</v>
      </c>
      <c r="P36" s="162">
        <v>40</v>
      </c>
      <c r="Q36" s="162">
        <v>120</v>
      </c>
      <c r="R36" s="163">
        <f t="shared" si="1"/>
        <v>0.48</v>
      </c>
      <c r="S36" s="179"/>
      <c r="T36" s="229" t="s">
        <v>110</v>
      </c>
      <c r="U36" s="242"/>
      <c r="V36" s="242"/>
      <c r="W36" s="244"/>
      <c r="X36" s="244"/>
      <c r="Y36" s="164"/>
      <c r="Z36" s="107"/>
      <c r="AA36" s="231"/>
      <c r="AB36" s="239"/>
      <c r="AC36" s="183"/>
      <c r="AD36" s="246"/>
      <c r="AE36" s="108"/>
    </row>
    <row r="37" spans="1:31" s="19" customFormat="1" ht="12.75">
      <c r="A37" s="159" t="s">
        <v>114</v>
      </c>
      <c r="B37" s="160" t="s">
        <v>115</v>
      </c>
      <c r="C37" s="460" t="s">
        <v>1477</v>
      </c>
      <c r="D37" s="160" t="s">
        <v>116</v>
      </c>
      <c r="E37" s="156" t="s">
        <v>288</v>
      </c>
      <c r="F37" s="459" t="s">
        <v>1474</v>
      </c>
      <c r="G37" s="176" t="s">
        <v>298</v>
      </c>
      <c r="H37" s="226">
        <v>1323</v>
      </c>
      <c r="I37" s="369" t="s">
        <v>1215</v>
      </c>
      <c r="J37" s="476" t="s">
        <v>1437</v>
      </c>
      <c r="K37" s="236"/>
      <c r="L37" s="226" t="s">
        <v>32</v>
      </c>
      <c r="M37" s="162" t="s">
        <v>290</v>
      </c>
      <c r="N37" s="162">
        <v>1</v>
      </c>
      <c r="O37" s="162">
        <v>100</v>
      </c>
      <c r="P37" s="162">
        <v>40</v>
      </c>
      <c r="Q37" s="162">
        <v>120</v>
      </c>
      <c r="R37" s="163">
        <f t="shared" si="1"/>
        <v>0.48</v>
      </c>
      <c r="S37" s="179"/>
      <c r="T37" s="229" t="s">
        <v>110</v>
      </c>
      <c r="U37" s="242"/>
      <c r="V37" s="242"/>
      <c r="W37" s="244"/>
      <c r="X37" s="244"/>
      <c r="Y37" s="164"/>
      <c r="Z37" s="107"/>
      <c r="AA37" s="231"/>
      <c r="AB37" s="245"/>
      <c r="AC37" s="183"/>
      <c r="AD37" s="246"/>
      <c r="AE37" s="108"/>
    </row>
    <row r="38" spans="1:31" s="19" customFormat="1" ht="12.75">
      <c r="A38" s="159" t="s">
        <v>114</v>
      </c>
      <c r="B38" s="160" t="s">
        <v>115</v>
      </c>
      <c r="C38" s="460" t="s">
        <v>1477</v>
      </c>
      <c r="D38" s="160" t="s">
        <v>116</v>
      </c>
      <c r="E38" s="156" t="s">
        <v>288</v>
      </c>
      <c r="F38" s="459" t="s">
        <v>1474</v>
      </c>
      <c r="G38" s="176" t="s">
        <v>299</v>
      </c>
      <c r="H38" s="226">
        <v>1323</v>
      </c>
      <c r="I38" s="369" t="s">
        <v>1215</v>
      </c>
      <c r="J38" s="476" t="s">
        <v>1437</v>
      </c>
      <c r="K38" s="243"/>
      <c r="L38" s="226" t="s">
        <v>32</v>
      </c>
      <c r="M38" s="49" t="s">
        <v>128</v>
      </c>
      <c r="N38" s="162">
        <v>1</v>
      </c>
      <c r="O38" s="49">
        <v>175</v>
      </c>
      <c r="P38" s="49">
        <v>100</v>
      </c>
      <c r="Q38" s="49">
        <v>70</v>
      </c>
      <c r="R38" s="163">
        <f t="shared" si="1"/>
        <v>1.225</v>
      </c>
      <c r="S38" s="179"/>
      <c r="T38" s="229" t="s">
        <v>110</v>
      </c>
      <c r="U38" s="242"/>
      <c r="V38" s="242"/>
      <c r="W38" s="244"/>
      <c r="X38" s="244"/>
      <c r="Y38" s="164"/>
      <c r="Z38" s="107"/>
      <c r="AA38" s="231"/>
      <c r="AB38" s="245"/>
      <c r="AC38" s="183"/>
      <c r="AD38" s="246"/>
      <c r="AE38" s="108"/>
    </row>
    <row r="39" spans="1:31" s="19" customFormat="1" ht="12.75">
      <c r="A39" s="159" t="s">
        <v>114</v>
      </c>
      <c r="B39" s="160" t="s">
        <v>115</v>
      </c>
      <c r="C39" s="460" t="s">
        <v>1477</v>
      </c>
      <c r="D39" s="160" t="s">
        <v>116</v>
      </c>
      <c r="E39" s="156" t="s">
        <v>288</v>
      </c>
      <c r="F39" s="459" t="s">
        <v>1474</v>
      </c>
      <c r="G39" s="176" t="s">
        <v>300</v>
      </c>
      <c r="H39" s="226">
        <v>1323</v>
      </c>
      <c r="I39" s="369" t="s">
        <v>1215</v>
      </c>
      <c r="J39" s="476" t="s">
        <v>1437</v>
      </c>
      <c r="K39" s="243"/>
      <c r="L39" s="226" t="s">
        <v>32</v>
      </c>
      <c r="M39" s="49" t="s">
        <v>128</v>
      </c>
      <c r="N39" s="162">
        <v>1</v>
      </c>
      <c r="O39" s="49">
        <v>175</v>
      </c>
      <c r="P39" s="49">
        <v>100</v>
      </c>
      <c r="Q39" s="49">
        <v>70</v>
      </c>
      <c r="R39" s="163">
        <f t="shared" si="1"/>
        <v>1.225</v>
      </c>
      <c r="S39" s="179"/>
      <c r="T39" s="229" t="s">
        <v>110</v>
      </c>
      <c r="U39" s="242"/>
      <c r="V39" s="242"/>
      <c r="W39" s="244"/>
      <c r="X39" s="244"/>
      <c r="Y39" s="164"/>
      <c r="Z39" s="107"/>
      <c r="AA39" s="231"/>
      <c r="AB39" s="245"/>
      <c r="AC39" s="183"/>
      <c r="AD39" s="246"/>
      <c r="AE39" s="108"/>
    </row>
    <row r="40" spans="1:31" s="19" customFormat="1" ht="12.75">
      <c r="A40" s="159" t="s">
        <v>114</v>
      </c>
      <c r="B40" s="160" t="s">
        <v>115</v>
      </c>
      <c r="C40" s="460" t="s">
        <v>1477</v>
      </c>
      <c r="D40" s="160" t="s">
        <v>116</v>
      </c>
      <c r="E40" s="156" t="s">
        <v>288</v>
      </c>
      <c r="F40" s="459" t="s">
        <v>1474</v>
      </c>
      <c r="G40" s="176" t="s">
        <v>302</v>
      </c>
      <c r="H40" s="226">
        <v>1323</v>
      </c>
      <c r="I40" s="369" t="s">
        <v>1215</v>
      </c>
      <c r="J40" s="476" t="s">
        <v>1437</v>
      </c>
      <c r="K40" s="243"/>
      <c r="L40" s="226" t="s">
        <v>32</v>
      </c>
      <c r="M40" s="162" t="s">
        <v>128</v>
      </c>
      <c r="N40" s="162">
        <v>1</v>
      </c>
      <c r="O40" s="106">
        <v>120</v>
      </c>
      <c r="P40" s="106">
        <v>75</v>
      </c>
      <c r="Q40" s="106">
        <v>70</v>
      </c>
      <c r="R40" s="163">
        <f t="shared" si="1"/>
        <v>0.63</v>
      </c>
      <c r="S40" s="179"/>
      <c r="T40" s="229" t="s">
        <v>110</v>
      </c>
      <c r="U40" s="242"/>
      <c r="V40" s="242"/>
      <c r="W40" s="244"/>
      <c r="X40" s="244"/>
      <c r="Y40" s="164"/>
      <c r="Z40" s="107"/>
      <c r="AA40" s="231"/>
      <c r="AB40" s="245"/>
      <c r="AC40" s="183"/>
      <c r="AD40" s="246"/>
      <c r="AE40" s="108"/>
    </row>
    <row r="41" spans="1:31" s="19" customFormat="1" ht="12.75">
      <c r="A41" s="159" t="s">
        <v>114</v>
      </c>
      <c r="B41" s="160" t="s">
        <v>115</v>
      </c>
      <c r="C41" s="460" t="s">
        <v>1477</v>
      </c>
      <c r="D41" s="160" t="s">
        <v>116</v>
      </c>
      <c r="E41" s="156" t="s">
        <v>288</v>
      </c>
      <c r="F41" s="459" t="s">
        <v>1474</v>
      </c>
      <c r="G41" s="176" t="s">
        <v>303</v>
      </c>
      <c r="H41" s="226">
        <v>1323</v>
      </c>
      <c r="I41" s="369" t="s">
        <v>1215</v>
      </c>
      <c r="J41" s="476" t="s">
        <v>1437</v>
      </c>
      <c r="K41" s="243"/>
      <c r="L41" s="226" t="s">
        <v>32</v>
      </c>
      <c r="M41" s="162" t="s">
        <v>139</v>
      </c>
      <c r="N41" s="162">
        <v>1</v>
      </c>
      <c r="O41" s="106">
        <v>67</v>
      </c>
      <c r="P41" s="106">
        <v>63</v>
      </c>
      <c r="Q41" s="106">
        <v>110</v>
      </c>
      <c r="R41" s="163">
        <f t="shared" si="1"/>
        <v>0.46431</v>
      </c>
      <c r="S41" s="179"/>
      <c r="T41" s="229" t="s">
        <v>110</v>
      </c>
      <c r="U41" s="242"/>
      <c r="V41" s="242"/>
      <c r="W41" s="244"/>
      <c r="X41" s="244"/>
      <c r="Y41" s="164"/>
      <c r="Z41" s="107"/>
      <c r="AA41" s="231"/>
      <c r="AB41" s="245"/>
      <c r="AC41" s="183"/>
      <c r="AD41" s="246"/>
      <c r="AE41" s="108"/>
    </row>
    <row r="42" spans="1:31" s="19" customFormat="1" ht="12.75">
      <c r="A42" s="159" t="s">
        <v>114</v>
      </c>
      <c r="B42" s="160" t="s">
        <v>115</v>
      </c>
      <c r="C42" s="460" t="s">
        <v>1477</v>
      </c>
      <c r="D42" s="160" t="s">
        <v>116</v>
      </c>
      <c r="E42" s="156" t="s">
        <v>288</v>
      </c>
      <c r="F42" s="459" t="s">
        <v>1474</v>
      </c>
      <c r="G42" s="176" t="s">
        <v>304</v>
      </c>
      <c r="H42" s="226">
        <v>1323</v>
      </c>
      <c r="I42" s="369" t="s">
        <v>1215</v>
      </c>
      <c r="J42" s="476" t="s">
        <v>1437</v>
      </c>
      <c r="K42" s="243"/>
      <c r="L42" s="226" t="s">
        <v>32</v>
      </c>
      <c r="M42" s="162" t="s">
        <v>301</v>
      </c>
      <c r="N42" s="162">
        <v>1</v>
      </c>
      <c r="O42" s="106">
        <v>49</v>
      </c>
      <c r="P42" s="106">
        <v>88</v>
      </c>
      <c r="Q42" s="106">
        <v>40</v>
      </c>
      <c r="R42" s="163">
        <f t="shared" si="1"/>
        <v>0.17248</v>
      </c>
      <c r="S42" s="179"/>
      <c r="T42" s="229" t="s">
        <v>110</v>
      </c>
      <c r="U42" s="242"/>
      <c r="V42" s="242"/>
      <c r="W42" s="244"/>
      <c r="X42" s="244"/>
      <c r="Y42" s="164"/>
      <c r="Z42" s="107"/>
      <c r="AA42" s="231"/>
      <c r="AB42" s="245"/>
      <c r="AC42" s="183"/>
      <c r="AD42" s="246"/>
      <c r="AE42" s="108"/>
    </row>
    <row r="43" spans="1:31" s="19" customFormat="1" ht="12.75">
      <c r="A43" s="159" t="s">
        <v>114</v>
      </c>
      <c r="B43" s="160" t="s">
        <v>115</v>
      </c>
      <c r="C43" s="460" t="s">
        <v>1477</v>
      </c>
      <c r="D43" s="160" t="s">
        <v>116</v>
      </c>
      <c r="E43" s="156" t="s">
        <v>288</v>
      </c>
      <c r="F43" s="459" t="s">
        <v>1474</v>
      </c>
      <c r="G43" s="176" t="s">
        <v>305</v>
      </c>
      <c r="H43" s="226">
        <v>1323</v>
      </c>
      <c r="I43" s="369" t="s">
        <v>1215</v>
      </c>
      <c r="J43" s="476" t="s">
        <v>1437</v>
      </c>
      <c r="K43" s="243"/>
      <c r="L43" s="226" t="s">
        <v>32</v>
      </c>
      <c r="M43" s="162" t="s">
        <v>301</v>
      </c>
      <c r="N43" s="162">
        <v>1</v>
      </c>
      <c r="O43" s="106">
        <v>49</v>
      </c>
      <c r="P43" s="106">
        <v>88</v>
      </c>
      <c r="Q43" s="106">
        <v>40</v>
      </c>
      <c r="R43" s="163">
        <f t="shared" si="1"/>
        <v>0.17248</v>
      </c>
      <c r="S43" s="179"/>
      <c r="T43" s="229" t="s">
        <v>110</v>
      </c>
      <c r="U43" s="242"/>
      <c r="V43" s="242"/>
      <c r="W43" s="244"/>
      <c r="X43" s="244"/>
      <c r="Y43" s="164"/>
      <c r="Z43" s="107"/>
      <c r="AA43" s="231"/>
      <c r="AB43" s="245"/>
      <c r="AC43" s="183"/>
      <c r="AD43" s="246"/>
      <c r="AE43" s="108"/>
    </row>
    <row r="44" spans="1:31" s="19" customFormat="1" ht="12.75">
      <c r="A44" s="159" t="s">
        <v>114</v>
      </c>
      <c r="B44" s="160" t="s">
        <v>115</v>
      </c>
      <c r="C44" s="460" t="s">
        <v>1477</v>
      </c>
      <c r="D44" s="160" t="s">
        <v>116</v>
      </c>
      <c r="E44" s="156" t="s">
        <v>288</v>
      </c>
      <c r="F44" s="459" t="s">
        <v>1474</v>
      </c>
      <c r="G44" s="176" t="s">
        <v>306</v>
      </c>
      <c r="H44" s="226">
        <v>1323</v>
      </c>
      <c r="I44" s="369" t="s">
        <v>1215</v>
      </c>
      <c r="J44" s="476" t="s">
        <v>1437</v>
      </c>
      <c r="K44" s="243"/>
      <c r="L44" s="226" t="s">
        <v>32</v>
      </c>
      <c r="M44" s="162" t="s">
        <v>301</v>
      </c>
      <c r="N44" s="162">
        <v>1</v>
      </c>
      <c r="O44" s="106">
        <v>49</v>
      </c>
      <c r="P44" s="106">
        <v>88</v>
      </c>
      <c r="Q44" s="106">
        <v>40</v>
      </c>
      <c r="R44" s="163">
        <f t="shared" si="1"/>
        <v>0.17248</v>
      </c>
      <c r="S44" s="179"/>
      <c r="T44" s="229" t="s">
        <v>110</v>
      </c>
      <c r="U44" s="242"/>
      <c r="V44" s="242"/>
      <c r="W44" s="244"/>
      <c r="X44" s="244"/>
      <c r="Y44" s="164"/>
      <c r="Z44" s="107"/>
      <c r="AA44" s="231"/>
      <c r="AB44" s="245"/>
      <c r="AC44" s="183"/>
      <c r="AD44" s="246"/>
      <c r="AE44" s="108"/>
    </row>
    <row r="45" spans="1:31" s="19" customFormat="1" ht="12.75">
      <c r="A45" s="159" t="s">
        <v>114</v>
      </c>
      <c r="B45" s="160" t="s">
        <v>115</v>
      </c>
      <c r="C45" s="460" t="s">
        <v>1477</v>
      </c>
      <c r="D45" s="160" t="s">
        <v>116</v>
      </c>
      <c r="E45" s="156" t="s">
        <v>288</v>
      </c>
      <c r="F45" s="459" t="s">
        <v>1474</v>
      </c>
      <c r="G45" s="176" t="s">
        <v>308</v>
      </c>
      <c r="H45" s="226">
        <v>1323</v>
      </c>
      <c r="I45" s="369" t="s">
        <v>1215</v>
      </c>
      <c r="J45" s="476" t="s">
        <v>1437</v>
      </c>
      <c r="K45" s="243"/>
      <c r="L45" s="226" t="s">
        <v>32</v>
      </c>
      <c r="M45" s="162" t="s">
        <v>301</v>
      </c>
      <c r="N45" s="162">
        <v>1</v>
      </c>
      <c r="O45" s="106">
        <v>49</v>
      </c>
      <c r="P45" s="106">
        <v>63</v>
      </c>
      <c r="Q45" s="106">
        <v>40</v>
      </c>
      <c r="R45" s="163">
        <f t="shared" si="1"/>
        <v>0.12348</v>
      </c>
      <c r="S45" s="179"/>
      <c r="T45" s="229" t="s">
        <v>110</v>
      </c>
      <c r="U45" s="242"/>
      <c r="V45" s="242"/>
      <c r="W45" s="244"/>
      <c r="X45" s="244"/>
      <c r="Y45" s="164"/>
      <c r="Z45" s="107"/>
      <c r="AA45" s="231"/>
      <c r="AB45" s="245"/>
      <c r="AC45" s="183"/>
      <c r="AD45" s="246"/>
      <c r="AE45" s="108"/>
    </row>
    <row r="46" spans="1:31" s="19" customFormat="1" ht="12.75">
      <c r="A46" s="159" t="s">
        <v>114</v>
      </c>
      <c r="B46" s="160" t="s">
        <v>115</v>
      </c>
      <c r="C46" s="460" t="s">
        <v>1477</v>
      </c>
      <c r="D46" s="160" t="s">
        <v>116</v>
      </c>
      <c r="E46" s="156" t="s">
        <v>288</v>
      </c>
      <c r="F46" s="459" t="s">
        <v>1474</v>
      </c>
      <c r="G46" s="176" t="s">
        <v>309</v>
      </c>
      <c r="H46" s="226">
        <v>1323</v>
      </c>
      <c r="I46" s="369" t="s">
        <v>1215</v>
      </c>
      <c r="J46" s="476" t="s">
        <v>1437</v>
      </c>
      <c r="K46" s="243"/>
      <c r="L46" s="226" t="s">
        <v>32</v>
      </c>
      <c r="M46" s="162" t="s">
        <v>113</v>
      </c>
      <c r="N46" s="162">
        <v>1</v>
      </c>
      <c r="O46" s="106">
        <v>108</v>
      </c>
      <c r="P46" s="106">
        <v>45</v>
      </c>
      <c r="Q46" s="106">
        <v>100</v>
      </c>
      <c r="R46" s="163">
        <f t="shared" si="1"/>
        <v>0.486</v>
      </c>
      <c r="S46" s="179"/>
      <c r="T46" s="229" t="s">
        <v>110</v>
      </c>
      <c r="U46" s="242"/>
      <c r="V46" s="242"/>
      <c r="W46" s="244"/>
      <c r="X46" s="244"/>
      <c r="Y46" s="164"/>
      <c r="Z46" s="107"/>
      <c r="AA46" s="231"/>
      <c r="AB46" s="245"/>
      <c r="AC46" s="183"/>
      <c r="AD46" s="246"/>
      <c r="AE46" s="108"/>
    </row>
    <row r="47" spans="1:31" s="19" customFormat="1" ht="12.75">
      <c r="A47" s="159" t="s">
        <v>114</v>
      </c>
      <c r="B47" s="160" t="s">
        <v>115</v>
      </c>
      <c r="C47" s="460" t="s">
        <v>1477</v>
      </c>
      <c r="D47" s="160" t="s">
        <v>116</v>
      </c>
      <c r="E47" s="156" t="s">
        <v>288</v>
      </c>
      <c r="F47" s="459" t="s">
        <v>1474</v>
      </c>
      <c r="G47" s="176" t="s">
        <v>310</v>
      </c>
      <c r="H47" s="226">
        <v>1323</v>
      </c>
      <c r="I47" s="369" t="s">
        <v>1215</v>
      </c>
      <c r="J47" s="476" t="s">
        <v>1437</v>
      </c>
      <c r="K47" s="243"/>
      <c r="L47" s="226" t="s">
        <v>32</v>
      </c>
      <c r="M47" s="106" t="s">
        <v>113</v>
      </c>
      <c r="N47" s="162">
        <v>1</v>
      </c>
      <c r="O47" s="106">
        <v>120</v>
      </c>
      <c r="P47" s="106">
        <v>45</v>
      </c>
      <c r="Q47" s="106">
        <v>100</v>
      </c>
      <c r="R47" s="163">
        <f t="shared" si="1"/>
        <v>0.54</v>
      </c>
      <c r="S47" s="179"/>
      <c r="T47" s="229" t="s">
        <v>110</v>
      </c>
      <c r="U47" s="242"/>
      <c r="V47" s="242"/>
      <c r="W47" s="244"/>
      <c r="X47" s="244"/>
      <c r="Y47" s="164"/>
      <c r="Z47" s="107"/>
      <c r="AA47" s="231"/>
      <c r="AB47" s="245"/>
      <c r="AC47" s="183"/>
      <c r="AD47" s="246"/>
      <c r="AE47" s="108" t="s">
        <v>140</v>
      </c>
    </row>
    <row r="48" spans="1:31" s="19" customFormat="1" ht="12.75">
      <c r="A48" s="159" t="s">
        <v>114</v>
      </c>
      <c r="B48" s="160" t="s">
        <v>115</v>
      </c>
      <c r="C48" s="460" t="s">
        <v>1477</v>
      </c>
      <c r="D48" s="718" t="s">
        <v>116</v>
      </c>
      <c r="E48" s="710" t="s">
        <v>288</v>
      </c>
      <c r="F48" s="721"/>
      <c r="G48" s="712" t="s">
        <v>311</v>
      </c>
      <c r="H48" s="720"/>
      <c r="I48" s="721"/>
      <c r="J48" s="722"/>
      <c r="K48" s="716" t="s">
        <v>1536</v>
      </c>
      <c r="L48" s="226" t="s">
        <v>32</v>
      </c>
      <c r="M48" s="106" t="s">
        <v>307</v>
      </c>
      <c r="N48" s="162">
        <v>1</v>
      </c>
      <c r="O48" s="106">
        <v>100</v>
      </c>
      <c r="P48" s="106">
        <v>35</v>
      </c>
      <c r="Q48" s="106">
        <v>200</v>
      </c>
      <c r="R48" s="163">
        <f t="shared" si="1"/>
        <v>0.7</v>
      </c>
      <c r="S48" s="179"/>
      <c r="T48" s="413" t="s">
        <v>99</v>
      </c>
      <c r="U48" s="242"/>
      <c r="V48" s="242"/>
      <c r="W48" s="244"/>
      <c r="X48" s="244"/>
      <c r="Y48" s="164"/>
      <c r="Z48" s="107"/>
      <c r="AA48" s="231"/>
      <c r="AB48" s="245"/>
      <c r="AC48" s="183"/>
      <c r="AD48" s="246"/>
      <c r="AE48" s="108"/>
    </row>
    <row r="49" spans="1:31" s="19" customFormat="1" ht="12.75">
      <c r="A49" s="159" t="s">
        <v>114</v>
      </c>
      <c r="B49" s="160" t="s">
        <v>115</v>
      </c>
      <c r="C49" s="460" t="s">
        <v>1477</v>
      </c>
      <c r="D49" s="160" t="s">
        <v>116</v>
      </c>
      <c r="E49" s="156" t="s">
        <v>288</v>
      </c>
      <c r="F49" s="459" t="s">
        <v>1474</v>
      </c>
      <c r="G49" s="176" t="s">
        <v>312</v>
      </c>
      <c r="H49" s="226">
        <v>1323</v>
      </c>
      <c r="I49" s="369" t="s">
        <v>1215</v>
      </c>
      <c r="J49" s="476" t="s">
        <v>1437</v>
      </c>
      <c r="K49" s="243"/>
      <c r="L49" s="226" t="s">
        <v>32</v>
      </c>
      <c r="M49" s="106" t="s">
        <v>148</v>
      </c>
      <c r="N49" s="162">
        <v>1</v>
      </c>
      <c r="O49" s="106"/>
      <c r="P49" s="106"/>
      <c r="Q49" s="106"/>
      <c r="R49" s="163">
        <v>0.15</v>
      </c>
      <c r="S49" s="179"/>
      <c r="T49" s="229" t="s">
        <v>110</v>
      </c>
      <c r="U49" s="242"/>
      <c r="V49" s="242"/>
      <c r="W49" s="244"/>
      <c r="X49" s="244"/>
      <c r="Y49" s="164"/>
      <c r="Z49" s="107"/>
      <c r="AA49" s="231"/>
      <c r="AB49" s="245"/>
      <c r="AC49" s="183"/>
      <c r="AD49" s="246"/>
      <c r="AE49" s="108"/>
    </row>
    <row r="50" spans="1:31" s="19" customFormat="1" ht="12.75">
      <c r="A50" s="159" t="s">
        <v>114</v>
      </c>
      <c r="B50" s="160" t="s">
        <v>115</v>
      </c>
      <c r="C50" s="460" t="s">
        <v>1477</v>
      </c>
      <c r="D50" s="160" t="s">
        <v>116</v>
      </c>
      <c r="E50" s="156" t="s">
        <v>288</v>
      </c>
      <c r="F50" s="459" t="s">
        <v>1474</v>
      </c>
      <c r="G50" s="176" t="s">
        <v>313</v>
      </c>
      <c r="H50" s="226">
        <v>1323</v>
      </c>
      <c r="I50" s="369" t="s">
        <v>1215</v>
      </c>
      <c r="J50" s="476" t="s">
        <v>1437</v>
      </c>
      <c r="K50" s="243"/>
      <c r="L50" s="226" t="s">
        <v>32</v>
      </c>
      <c r="M50" s="106" t="s">
        <v>148</v>
      </c>
      <c r="N50" s="162">
        <v>1</v>
      </c>
      <c r="O50" s="106"/>
      <c r="P50" s="106"/>
      <c r="Q50" s="106"/>
      <c r="R50" s="163">
        <v>0.15</v>
      </c>
      <c r="S50" s="179"/>
      <c r="T50" s="229" t="s">
        <v>110</v>
      </c>
      <c r="U50" s="242"/>
      <c r="V50" s="242"/>
      <c r="W50" s="244"/>
      <c r="X50" s="244"/>
      <c r="Y50" s="164"/>
      <c r="Z50" s="107"/>
      <c r="AA50" s="231"/>
      <c r="AB50" s="245"/>
      <c r="AC50" s="183"/>
      <c r="AD50" s="246"/>
      <c r="AE50" s="261" t="s">
        <v>140</v>
      </c>
    </row>
    <row r="51" spans="1:31" s="19" customFormat="1" ht="12.75">
      <c r="A51" s="159" t="s">
        <v>114</v>
      </c>
      <c r="B51" s="160" t="s">
        <v>115</v>
      </c>
      <c r="C51" s="460" t="s">
        <v>1477</v>
      </c>
      <c r="D51" s="160" t="s">
        <v>116</v>
      </c>
      <c r="E51" s="156" t="s">
        <v>288</v>
      </c>
      <c r="F51" s="459" t="s">
        <v>1474</v>
      </c>
      <c r="G51" s="176" t="s">
        <v>314</v>
      </c>
      <c r="H51" s="226">
        <v>1323</v>
      </c>
      <c r="I51" s="369" t="s">
        <v>1215</v>
      </c>
      <c r="J51" s="476" t="s">
        <v>1437</v>
      </c>
      <c r="K51" s="243"/>
      <c r="L51" s="226" t="s">
        <v>32</v>
      </c>
      <c r="M51" s="106" t="s">
        <v>148</v>
      </c>
      <c r="N51" s="162">
        <v>1</v>
      </c>
      <c r="O51" s="106"/>
      <c r="P51" s="106"/>
      <c r="Q51" s="106"/>
      <c r="R51" s="163">
        <v>0.15</v>
      </c>
      <c r="S51" s="210"/>
      <c r="T51" s="229" t="s">
        <v>110</v>
      </c>
      <c r="U51" s="242"/>
      <c r="V51" s="242"/>
      <c r="W51" s="244"/>
      <c r="X51" s="244"/>
      <c r="Y51" s="164"/>
      <c r="Z51" s="107"/>
      <c r="AA51" s="231"/>
      <c r="AB51" s="245"/>
      <c r="AC51" s="211"/>
      <c r="AD51" s="246"/>
      <c r="AE51" s="261" t="s">
        <v>140</v>
      </c>
    </row>
    <row r="52" spans="1:32" s="19" customFormat="1" ht="12.75">
      <c r="A52" s="159" t="s">
        <v>114</v>
      </c>
      <c r="B52" s="160" t="s">
        <v>115</v>
      </c>
      <c r="C52" s="460" t="s">
        <v>1477</v>
      </c>
      <c r="D52" s="160" t="s">
        <v>116</v>
      </c>
      <c r="E52" s="156" t="s">
        <v>288</v>
      </c>
      <c r="F52" s="459" t="s">
        <v>1474</v>
      </c>
      <c r="G52" s="176" t="s">
        <v>315</v>
      </c>
      <c r="H52" s="226">
        <v>1323</v>
      </c>
      <c r="I52" s="369" t="s">
        <v>1215</v>
      </c>
      <c r="J52" s="476" t="s">
        <v>1437</v>
      </c>
      <c r="K52" s="243"/>
      <c r="L52" s="226" t="s">
        <v>32</v>
      </c>
      <c r="M52" s="106" t="s">
        <v>148</v>
      </c>
      <c r="N52" s="162">
        <v>1</v>
      </c>
      <c r="O52" s="49"/>
      <c r="P52" s="49"/>
      <c r="Q52" s="49"/>
      <c r="R52" s="163">
        <v>0.15</v>
      </c>
      <c r="S52" s="179"/>
      <c r="T52" s="229" t="s">
        <v>110</v>
      </c>
      <c r="U52" s="235"/>
      <c r="V52" s="235"/>
      <c r="W52" s="237"/>
      <c r="X52" s="237"/>
      <c r="Y52" s="164"/>
      <c r="Z52" s="50"/>
      <c r="AA52" s="231"/>
      <c r="AB52" s="239"/>
      <c r="AC52" s="183"/>
      <c r="AD52" s="240"/>
      <c r="AE52" s="261" t="s">
        <v>140</v>
      </c>
      <c r="AF52" s="212"/>
    </row>
    <row r="53" spans="1:32" s="19" customFormat="1" ht="12.75">
      <c r="A53" s="159" t="s">
        <v>114</v>
      </c>
      <c r="B53" s="160" t="s">
        <v>115</v>
      </c>
      <c r="C53" s="460" t="s">
        <v>1477</v>
      </c>
      <c r="D53" s="160" t="s">
        <v>116</v>
      </c>
      <c r="E53" s="156" t="s">
        <v>288</v>
      </c>
      <c r="F53" s="459" t="s">
        <v>1474</v>
      </c>
      <c r="G53" s="176" t="s">
        <v>316</v>
      </c>
      <c r="H53" s="226">
        <v>1323</v>
      </c>
      <c r="I53" s="369" t="s">
        <v>1215</v>
      </c>
      <c r="J53" s="476" t="s">
        <v>1437</v>
      </c>
      <c r="K53" s="243"/>
      <c r="L53" s="226" t="s">
        <v>32</v>
      </c>
      <c r="M53" s="106" t="s">
        <v>148</v>
      </c>
      <c r="N53" s="162">
        <v>1</v>
      </c>
      <c r="O53" s="49"/>
      <c r="P53" s="49"/>
      <c r="Q53" s="49"/>
      <c r="R53" s="163">
        <v>0.15</v>
      </c>
      <c r="S53" s="179"/>
      <c r="T53" s="229" t="s">
        <v>110</v>
      </c>
      <c r="U53" s="235"/>
      <c r="V53" s="235"/>
      <c r="W53" s="237"/>
      <c r="X53" s="259"/>
      <c r="Y53" s="164"/>
      <c r="Z53" s="50"/>
      <c r="AA53" s="231"/>
      <c r="AB53" s="239"/>
      <c r="AC53" s="183"/>
      <c r="AD53" s="260"/>
      <c r="AE53" s="261" t="s">
        <v>140</v>
      </c>
      <c r="AF53" s="253"/>
    </row>
    <row r="54" spans="1:32" s="19" customFormat="1" ht="12.75">
      <c r="A54" s="159" t="s">
        <v>114</v>
      </c>
      <c r="B54" s="160" t="s">
        <v>115</v>
      </c>
      <c r="C54" s="460" t="s">
        <v>1477</v>
      </c>
      <c r="D54" s="160" t="s">
        <v>116</v>
      </c>
      <c r="E54" s="156" t="s">
        <v>288</v>
      </c>
      <c r="F54" s="459" t="s">
        <v>1474</v>
      </c>
      <c r="G54" s="176" t="s">
        <v>317</v>
      </c>
      <c r="H54" s="226">
        <v>1323</v>
      </c>
      <c r="I54" s="369" t="s">
        <v>1215</v>
      </c>
      <c r="J54" s="476" t="s">
        <v>1437</v>
      </c>
      <c r="K54" s="236"/>
      <c r="L54" s="226" t="s">
        <v>33</v>
      </c>
      <c r="M54" s="49" t="s">
        <v>109</v>
      </c>
      <c r="N54" s="162">
        <v>1</v>
      </c>
      <c r="O54" s="49"/>
      <c r="P54" s="49"/>
      <c r="Q54" s="49"/>
      <c r="R54" s="163">
        <v>0.1</v>
      </c>
      <c r="S54" s="179"/>
      <c r="T54" s="229" t="s">
        <v>110</v>
      </c>
      <c r="U54" s="235"/>
      <c r="V54" s="235"/>
      <c r="W54" s="237"/>
      <c r="X54" s="259"/>
      <c r="Y54" s="164"/>
      <c r="Z54" s="50"/>
      <c r="AA54" s="231"/>
      <c r="AB54" s="239"/>
      <c r="AC54" s="183"/>
      <c r="AD54" s="260"/>
      <c r="AE54" s="261"/>
      <c r="AF54" s="253"/>
    </row>
    <row r="55" spans="1:32" s="19" customFormat="1" ht="12.75">
      <c r="A55" s="159" t="s">
        <v>114</v>
      </c>
      <c r="B55" s="160" t="s">
        <v>115</v>
      </c>
      <c r="C55" s="460" t="s">
        <v>1477</v>
      </c>
      <c r="D55" s="160" t="s">
        <v>116</v>
      </c>
      <c r="E55" s="156" t="s">
        <v>288</v>
      </c>
      <c r="F55" s="459" t="s">
        <v>1474</v>
      </c>
      <c r="G55" s="176" t="s">
        <v>318</v>
      </c>
      <c r="H55" s="226">
        <v>1323</v>
      </c>
      <c r="I55" s="369" t="s">
        <v>1215</v>
      </c>
      <c r="J55" s="476" t="s">
        <v>1437</v>
      </c>
      <c r="K55" s="236"/>
      <c r="L55" s="226" t="s">
        <v>33</v>
      </c>
      <c r="M55" s="49" t="s">
        <v>109</v>
      </c>
      <c r="N55" s="162">
        <v>1</v>
      </c>
      <c r="O55" s="49"/>
      <c r="P55" s="49"/>
      <c r="Q55" s="49"/>
      <c r="R55" s="163">
        <v>0.1</v>
      </c>
      <c r="S55" s="179"/>
      <c r="T55" s="229" t="s">
        <v>110</v>
      </c>
      <c r="U55" s="235"/>
      <c r="V55" s="235"/>
      <c r="W55" s="237"/>
      <c r="X55" s="259"/>
      <c r="Y55" s="164"/>
      <c r="Z55" s="50"/>
      <c r="AA55" s="231"/>
      <c r="AB55" s="239"/>
      <c r="AC55" s="183"/>
      <c r="AD55" s="260"/>
      <c r="AE55" s="261"/>
      <c r="AF55" s="253"/>
    </row>
    <row r="56" spans="1:32" s="19" customFormat="1" ht="12.75">
      <c r="A56" s="159" t="s">
        <v>114</v>
      </c>
      <c r="B56" s="160" t="s">
        <v>115</v>
      </c>
      <c r="C56" s="460" t="s">
        <v>1477</v>
      </c>
      <c r="D56" s="160" t="s">
        <v>116</v>
      </c>
      <c r="E56" s="156" t="s">
        <v>288</v>
      </c>
      <c r="F56" s="459" t="s">
        <v>1474</v>
      </c>
      <c r="G56" s="176" t="s">
        <v>319</v>
      </c>
      <c r="H56" s="226">
        <v>1323</v>
      </c>
      <c r="I56" s="369" t="s">
        <v>1215</v>
      </c>
      <c r="J56" s="476" t="s">
        <v>1437</v>
      </c>
      <c r="K56" s="236"/>
      <c r="L56" s="226" t="s">
        <v>33</v>
      </c>
      <c r="M56" s="49" t="s">
        <v>109</v>
      </c>
      <c r="N56" s="162">
        <v>1</v>
      </c>
      <c r="O56" s="49"/>
      <c r="P56" s="49"/>
      <c r="Q56" s="49"/>
      <c r="R56" s="163">
        <v>0.1</v>
      </c>
      <c r="S56" s="179"/>
      <c r="T56" s="229" t="s">
        <v>110</v>
      </c>
      <c r="U56" s="235"/>
      <c r="V56" s="235"/>
      <c r="W56" s="237"/>
      <c r="X56" s="259"/>
      <c r="Y56" s="164"/>
      <c r="Z56" s="50"/>
      <c r="AA56" s="231"/>
      <c r="AB56" s="239"/>
      <c r="AC56" s="183"/>
      <c r="AD56" s="260"/>
      <c r="AE56" s="261"/>
      <c r="AF56" s="253"/>
    </row>
    <row r="57" spans="1:32" ht="12.75">
      <c r="A57" s="159" t="s">
        <v>114</v>
      </c>
      <c r="B57" s="160" t="s">
        <v>115</v>
      </c>
      <c r="C57" s="460" t="s">
        <v>1477</v>
      </c>
      <c r="D57" s="160" t="s">
        <v>116</v>
      </c>
      <c r="E57" s="156" t="s">
        <v>288</v>
      </c>
      <c r="F57" s="459" t="s">
        <v>1474</v>
      </c>
      <c r="G57" s="176" t="s">
        <v>320</v>
      </c>
      <c r="H57" s="226">
        <v>1323</v>
      </c>
      <c r="I57" s="369" t="s">
        <v>1215</v>
      </c>
      <c r="J57" s="476" t="s">
        <v>1437</v>
      </c>
      <c r="K57" s="236"/>
      <c r="L57" s="226" t="s">
        <v>33</v>
      </c>
      <c r="M57" s="49" t="s">
        <v>166</v>
      </c>
      <c r="N57" s="162">
        <v>1</v>
      </c>
      <c r="O57" s="49"/>
      <c r="P57" s="49"/>
      <c r="Q57" s="49"/>
      <c r="R57" s="163">
        <v>0.15</v>
      </c>
      <c r="S57" s="179"/>
      <c r="T57" s="229" t="s">
        <v>110</v>
      </c>
      <c r="U57" s="235"/>
      <c r="V57" s="235"/>
      <c r="W57" s="237"/>
      <c r="X57" s="259"/>
      <c r="Y57" s="164"/>
      <c r="Z57" s="50"/>
      <c r="AA57" s="231"/>
      <c r="AB57" s="239"/>
      <c r="AC57" s="183"/>
      <c r="AD57" s="260"/>
      <c r="AE57" s="261"/>
      <c r="AF57" s="252"/>
    </row>
    <row r="58" spans="1:32" ht="12.75">
      <c r="A58" s="159" t="s">
        <v>114</v>
      </c>
      <c r="B58" s="160" t="s">
        <v>115</v>
      </c>
      <c r="C58" s="460" t="s">
        <v>1477</v>
      </c>
      <c r="D58" s="160" t="s">
        <v>116</v>
      </c>
      <c r="E58" s="156" t="s">
        <v>288</v>
      </c>
      <c r="F58" s="459" t="s">
        <v>1474</v>
      </c>
      <c r="G58" s="176" t="s">
        <v>321</v>
      </c>
      <c r="H58" s="226">
        <v>1323</v>
      </c>
      <c r="I58" s="369" t="s">
        <v>1215</v>
      </c>
      <c r="J58" s="476" t="s">
        <v>1437</v>
      </c>
      <c r="K58" s="236"/>
      <c r="L58" s="226" t="s">
        <v>33</v>
      </c>
      <c r="M58" s="49" t="s">
        <v>166</v>
      </c>
      <c r="N58" s="162">
        <v>1</v>
      </c>
      <c r="O58" s="49"/>
      <c r="P58" s="49"/>
      <c r="Q58" s="49"/>
      <c r="R58" s="163">
        <v>0.15</v>
      </c>
      <c r="S58" s="179"/>
      <c r="T58" s="229" t="s">
        <v>110</v>
      </c>
      <c r="U58" s="235"/>
      <c r="V58" s="235"/>
      <c r="W58" s="237"/>
      <c r="X58" s="259"/>
      <c r="Y58" s="164"/>
      <c r="Z58" s="50"/>
      <c r="AA58" s="231"/>
      <c r="AB58" s="239"/>
      <c r="AC58" s="183"/>
      <c r="AD58" s="260"/>
      <c r="AE58" s="261"/>
      <c r="AF58" s="252"/>
    </row>
    <row r="59" spans="1:32" ht="12.75">
      <c r="A59" s="159" t="s">
        <v>114</v>
      </c>
      <c r="B59" s="160" t="s">
        <v>115</v>
      </c>
      <c r="C59" s="460" t="s">
        <v>1477</v>
      </c>
      <c r="D59" s="160" t="s">
        <v>116</v>
      </c>
      <c r="E59" s="156" t="s">
        <v>288</v>
      </c>
      <c r="F59" s="459" t="s">
        <v>1474</v>
      </c>
      <c r="G59" s="176" t="s">
        <v>322</v>
      </c>
      <c r="H59" s="226">
        <v>1323</v>
      </c>
      <c r="I59" s="369" t="s">
        <v>1215</v>
      </c>
      <c r="J59" s="476" t="s">
        <v>1437</v>
      </c>
      <c r="K59" s="236"/>
      <c r="L59" s="226" t="s">
        <v>33</v>
      </c>
      <c r="M59" s="49" t="s">
        <v>166</v>
      </c>
      <c r="N59" s="162">
        <v>1</v>
      </c>
      <c r="O59" s="49"/>
      <c r="P59" s="49"/>
      <c r="Q59" s="49"/>
      <c r="R59" s="163">
        <v>0.15</v>
      </c>
      <c r="S59" s="179"/>
      <c r="T59" s="229" t="s">
        <v>110</v>
      </c>
      <c r="U59" s="235"/>
      <c r="V59" s="235"/>
      <c r="W59" s="237"/>
      <c r="X59" s="259"/>
      <c r="Y59" s="164"/>
      <c r="Z59" s="50"/>
      <c r="AA59" s="231"/>
      <c r="AB59" s="239"/>
      <c r="AC59" s="183"/>
      <c r="AD59" s="260"/>
      <c r="AE59" s="261"/>
      <c r="AF59" s="252"/>
    </row>
    <row r="60" spans="1:32" ht="12.75">
      <c r="A60" s="159" t="s">
        <v>114</v>
      </c>
      <c r="B60" s="160" t="s">
        <v>115</v>
      </c>
      <c r="C60" s="460" t="s">
        <v>1477</v>
      </c>
      <c r="D60" s="160" t="s">
        <v>116</v>
      </c>
      <c r="E60" s="156" t="s">
        <v>288</v>
      </c>
      <c r="F60" s="459" t="s">
        <v>1474</v>
      </c>
      <c r="G60" s="176" t="s">
        <v>327</v>
      </c>
      <c r="H60" s="226">
        <v>1323</v>
      </c>
      <c r="I60" s="369" t="s">
        <v>1215</v>
      </c>
      <c r="J60" s="476" t="s">
        <v>1437</v>
      </c>
      <c r="K60" s="236"/>
      <c r="L60" s="226" t="s">
        <v>34</v>
      </c>
      <c r="M60" s="49" t="s">
        <v>466</v>
      </c>
      <c r="N60" s="162">
        <v>1</v>
      </c>
      <c r="O60" s="49"/>
      <c r="P60" s="49"/>
      <c r="Q60" s="49"/>
      <c r="R60" s="163">
        <v>0.1</v>
      </c>
      <c r="S60" s="179"/>
      <c r="T60" s="229" t="s">
        <v>110</v>
      </c>
      <c r="U60" s="235"/>
      <c r="V60" s="235"/>
      <c r="W60" s="237"/>
      <c r="X60" s="259"/>
      <c r="Y60" s="164"/>
      <c r="Z60" s="50"/>
      <c r="AA60" s="231"/>
      <c r="AB60" s="239"/>
      <c r="AC60" s="183"/>
      <c r="AD60" s="260"/>
      <c r="AE60" s="261" t="s">
        <v>323</v>
      </c>
      <c r="AF60" s="252"/>
    </row>
    <row r="61" spans="1:32" ht="12.75">
      <c r="A61" s="159" t="s">
        <v>114</v>
      </c>
      <c r="B61" s="160" t="s">
        <v>115</v>
      </c>
      <c r="C61" s="460" t="s">
        <v>1477</v>
      </c>
      <c r="D61" s="160" t="s">
        <v>116</v>
      </c>
      <c r="E61" s="156" t="s">
        <v>288</v>
      </c>
      <c r="F61" s="459" t="s">
        <v>1474</v>
      </c>
      <c r="G61" s="176" t="s">
        <v>328</v>
      </c>
      <c r="H61" s="226">
        <v>1323</v>
      </c>
      <c r="I61" s="369" t="s">
        <v>1215</v>
      </c>
      <c r="J61" s="476" t="s">
        <v>1437</v>
      </c>
      <c r="K61" s="236"/>
      <c r="L61" s="226" t="s">
        <v>49</v>
      </c>
      <c r="M61" s="49" t="s">
        <v>467</v>
      </c>
      <c r="N61" s="162">
        <v>1</v>
      </c>
      <c r="O61" s="49"/>
      <c r="P61" s="49"/>
      <c r="Q61" s="49"/>
      <c r="R61" s="163">
        <v>0.1</v>
      </c>
      <c r="S61" s="179"/>
      <c r="T61" s="229" t="s">
        <v>110</v>
      </c>
      <c r="U61" s="235"/>
      <c r="V61" s="235"/>
      <c r="W61" s="237"/>
      <c r="X61" s="259"/>
      <c r="Y61" s="164"/>
      <c r="Z61" s="50"/>
      <c r="AA61" s="231"/>
      <c r="AB61" s="239"/>
      <c r="AC61" s="183"/>
      <c r="AD61" s="260"/>
      <c r="AE61" s="261"/>
      <c r="AF61" s="252"/>
    </row>
    <row r="62" spans="1:32" ht="12.75">
      <c r="A62" s="159" t="s">
        <v>114</v>
      </c>
      <c r="B62" s="160" t="s">
        <v>115</v>
      </c>
      <c r="C62" s="460" t="s">
        <v>1477</v>
      </c>
      <c r="D62" s="160" t="s">
        <v>116</v>
      </c>
      <c r="E62" s="156" t="s">
        <v>288</v>
      </c>
      <c r="F62" s="459" t="s">
        <v>1474</v>
      </c>
      <c r="G62" s="176" t="s">
        <v>329</v>
      </c>
      <c r="H62" s="226">
        <v>1323</v>
      </c>
      <c r="I62" s="369" t="s">
        <v>1215</v>
      </c>
      <c r="J62" s="476" t="s">
        <v>1437</v>
      </c>
      <c r="K62" s="236"/>
      <c r="L62" s="226" t="s">
        <v>49</v>
      </c>
      <c r="M62" s="49" t="s">
        <v>324</v>
      </c>
      <c r="N62" s="162">
        <v>1</v>
      </c>
      <c r="O62" s="49">
        <v>135</v>
      </c>
      <c r="P62" s="49">
        <v>25</v>
      </c>
      <c r="Q62" s="49">
        <v>25</v>
      </c>
      <c r="R62" s="163">
        <v>0.1</v>
      </c>
      <c r="S62" s="179"/>
      <c r="T62" s="229" t="s">
        <v>110</v>
      </c>
      <c r="U62" s="235"/>
      <c r="V62" s="49" t="s">
        <v>99</v>
      </c>
      <c r="W62" s="237"/>
      <c r="X62" s="259"/>
      <c r="Y62" s="164"/>
      <c r="Z62" s="50"/>
      <c r="AA62" s="231"/>
      <c r="AB62" s="239"/>
      <c r="AC62" s="183"/>
      <c r="AD62" s="260"/>
      <c r="AE62" s="261"/>
      <c r="AF62" s="252"/>
    </row>
    <row r="63" spans="1:32" ht="12.75">
      <c r="A63" s="159" t="s">
        <v>114</v>
      </c>
      <c r="B63" s="160" t="s">
        <v>115</v>
      </c>
      <c r="C63" s="460" t="s">
        <v>1477</v>
      </c>
      <c r="D63" s="160" t="s">
        <v>116</v>
      </c>
      <c r="E63" s="156" t="s">
        <v>288</v>
      </c>
      <c r="F63" s="459" t="s">
        <v>1474</v>
      </c>
      <c r="G63" s="176" t="s">
        <v>330</v>
      </c>
      <c r="H63" s="226">
        <v>1323</v>
      </c>
      <c r="I63" s="369" t="s">
        <v>1215</v>
      </c>
      <c r="J63" s="476" t="s">
        <v>1437</v>
      </c>
      <c r="K63" s="236"/>
      <c r="L63" s="226" t="s">
        <v>49</v>
      </c>
      <c r="M63" s="49" t="s">
        <v>325</v>
      </c>
      <c r="N63" s="162">
        <v>1</v>
      </c>
      <c r="O63" s="49"/>
      <c r="P63" s="49"/>
      <c r="Q63" s="49"/>
      <c r="R63" s="163">
        <v>0.1</v>
      </c>
      <c r="S63" s="179"/>
      <c r="T63" s="229" t="s">
        <v>110</v>
      </c>
      <c r="U63" s="235"/>
      <c r="V63" s="235"/>
      <c r="W63" s="237"/>
      <c r="X63" s="259"/>
      <c r="Y63" s="164"/>
      <c r="Z63" s="50"/>
      <c r="AA63" s="231"/>
      <c r="AB63" s="239"/>
      <c r="AC63" s="183"/>
      <c r="AD63" s="260"/>
      <c r="AE63" s="261"/>
      <c r="AF63" s="252"/>
    </row>
    <row r="64" spans="1:32" ht="12.75">
      <c r="A64" s="159" t="s">
        <v>114</v>
      </c>
      <c r="B64" s="160" t="s">
        <v>115</v>
      </c>
      <c r="C64" s="460" t="s">
        <v>1477</v>
      </c>
      <c r="D64" s="160" t="s">
        <v>116</v>
      </c>
      <c r="E64" s="156" t="s">
        <v>288</v>
      </c>
      <c r="F64" s="459" t="s">
        <v>1474</v>
      </c>
      <c r="G64" s="176" t="s">
        <v>331</v>
      </c>
      <c r="H64" s="226">
        <v>1323</v>
      </c>
      <c r="I64" s="369" t="s">
        <v>1215</v>
      </c>
      <c r="J64" s="476" t="s">
        <v>1437</v>
      </c>
      <c r="K64" s="236"/>
      <c r="L64" s="226" t="s">
        <v>49</v>
      </c>
      <c r="M64" s="49" t="s">
        <v>326</v>
      </c>
      <c r="N64" s="162">
        <v>1</v>
      </c>
      <c r="O64" s="49"/>
      <c r="P64" s="49"/>
      <c r="Q64" s="49"/>
      <c r="R64" s="163">
        <v>0.1</v>
      </c>
      <c r="S64" s="179"/>
      <c r="T64" s="229" t="s">
        <v>110</v>
      </c>
      <c r="U64" s="235"/>
      <c r="V64" s="235"/>
      <c r="W64" s="237"/>
      <c r="X64" s="259"/>
      <c r="Y64" s="164"/>
      <c r="Z64" s="50"/>
      <c r="AA64" s="231"/>
      <c r="AB64" s="239"/>
      <c r="AC64" s="183"/>
      <c r="AD64" s="260"/>
      <c r="AE64" s="261"/>
      <c r="AF64" s="252"/>
    </row>
    <row r="65" spans="1:32" ht="12.75">
      <c r="A65" s="159" t="s">
        <v>114</v>
      </c>
      <c r="B65" s="160" t="s">
        <v>115</v>
      </c>
      <c r="C65" s="460" t="s">
        <v>1477</v>
      </c>
      <c r="D65" s="160" t="s">
        <v>116</v>
      </c>
      <c r="E65" s="156" t="s">
        <v>288</v>
      </c>
      <c r="F65" s="459" t="s">
        <v>1474</v>
      </c>
      <c r="G65" s="176" t="s">
        <v>336</v>
      </c>
      <c r="H65" s="226">
        <v>1323</v>
      </c>
      <c r="I65" s="369" t="s">
        <v>1215</v>
      </c>
      <c r="J65" s="476" t="s">
        <v>1437</v>
      </c>
      <c r="K65" s="236"/>
      <c r="L65" s="226" t="s">
        <v>49</v>
      </c>
      <c r="M65" s="49" t="s">
        <v>332</v>
      </c>
      <c r="N65" s="162">
        <v>1</v>
      </c>
      <c r="O65" s="49"/>
      <c r="P65" s="49"/>
      <c r="Q65" s="49"/>
      <c r="R65" s="163">
        <v>0.2</v>
      </c>
      <c r="S65" s="179"/>
      <c r="T65" s="229" t="s">
        <v>110</v>
      </c>
      <c r="U65" s="235"/>
      <c r="V65" s="235" t="s">
        <v>99</v>
      </c>
      <c r="W65" s="237"/>
      <c r="X65" s="259"/>
      <c r="Y65" s="164"/>
      <c r="Z65" s="50"/>
      <c r="AA65" s="231"/>
      <c r="AB65" s="239"/>
      <c r="AC65" s="183"/>
      <c r="AD65" s="260"/>
      <c r="AE65" s="261"/>
      <c r="AF65" s="252"/>
    </row>
    <row r="66" spans="1:32" ht="12.75">
      <c r="A66" s="159" t="s">
        <v>114</v>
      </c>
      <c r="B66" s="160" t="s">
        <v>115</v>
      </c>
      <c r="C66" s="460" t="s">
        <v>1477</v>
      </c>
      <c r="D66" s="160" t="s">
        <v>116</v>
      </c>
      <c r="E66" s="156" t="s">
        <v>288</v>
      </c>
      <c r="F66" s="459" t="s">
        <v>1474</v>
      </c>
      <c r="G66" s="176" t="s">
        <v>337</v>
      </c>
      <c r="H66" s="226">
        <v>1323</v>
      </c>
      <c r="I66" s="369" t="s">
        <v>1215</v>
      </c>
      <c r="J66" s="476" t="s">
        <v>1437</v>
      </c>
      <c r="K66" s="236"/>
      <c r="L66" s="226" t="s">
        <v>49</v>
      </c>
      <c r="M66" s="49" t="s">
        <v>333</v>
      </c>
      <c r="N66" s="162">
        <v>1</v>
      </c>
      <c r="O66" s="49"/>
      <c r="P66" s="49"/>
      <c r="Q66" s="49"/>
      <c r="R66" s="163">
        <v>0.2</v>
      </c>
      <c r="S66" s="179"/>
      <c r="T66" s="229" t="s">
        <v>110</v>
      </c>
      <c r="U66" s="235"/>
      <c r="V66" s="235" t="s">
        <v>99</v>
      </c>
      <c r="W66" s="237"/>
      <c r="X66" s="259"/>
      <c r="Y66" s="164"/>
      <c r="Z66" s="50"/>
      <c r="AA66" s="231"/>
      <c r="AB66" s="239"/>
      <c r="AC66" s="183"/>
      <c r="AD66" s="260"/>
      <c r="AE66" s="261"/>
      <c r="AF66" s="252"/>
    </row>
    <row r="67" spans="1:32" ht="12.75">
      <c r="A67" s="159" t="s">
        <v>114</v>
      </c>
      <c r="B67" s="160" t="s">
        <v>115</v>
      </c>
      <c r="C67" s="460" t="s">
        <v>1477</v>
      </c>
      <c r="D67" s="160" t="s">
        <v>116</v>
      </c>
      <c r="E67" s="156" t="s">
        <v>288</v>
      </c>
      <c r="F67" s="459" t="s">
        <v>1474</v>
      </c>
      <c r="G67" s="176"/>
      <c r="H67" s="226">
        <v>1323</v>
      </c>
      <c r="I67" s="369" t="s">
        <v>1215</v>
      </c>
      <c r="J67" s="476" t="s">
        <v>1437</v>
      </c>
      <c r="K67" s="236"/>
      <c r="L67" s="226" t="s">
        <v>49</v>
      </c>
      <c r="M67" s="49" t="s">
        <v>334</v>
      </c>
      <c r="N67" s="162">
        <v>1</v>
      </c>
      <c r="O67" s="49"/>
      <c r="P67" s="49"/>
      <c r="Q67" s="49"/>
      <c r="R67" s="163">
        <v>1</v>
      </c>
      <c r="S67" s="179"/>
      <c r="T67" s="229" t="s">
        <v>110</v>
      </c>
      <c r="U67" s="235"/>
      <c r="V67" s="235"/>
      <c r="W67" s="237"/>
      <c r="X67" s="259"/>
      <c r="Y67" s="164"/>
      <c r="Z67" s="50"/>
      <c r="AA67" s="231"/>
      <c r="AB67" s="239"/>
      <c r="AC67" s="183"/>
      <c r="AD67" s="260"/>
      <c r="AE67" s="261"/>
      <c r="AF67" s="252"/>
    </row>
    <row r="68" spans="1:32" ht="12.75">
      <c r="A68" s="159" t="s">
        <v>114</v>
      </c>
      <c r="B68" s="160" t="s">
        <v>115</v>
      </c>
      <c r="C68" s="460" t="s">
        <v>1477</v>
      </c>
      <c r="D68" s="160" t="s">
        <v>116</v>
      </c>
      <c r="E68" s="156" t="s">
        <v>288</v>
      </c>
      <c r="F68" s="459" t="s">
        <v>1474</v>
      </c>
      <c r="G68" s="176" t="s">
        <v>338</v>
      </c>
      <c r="H68" s="226">
        <v>1323</v>
      </c>
      <c r="I68" s="369" t="s">
        <v>1215</v>
      </c>
      <c r="J68" s="476" t="s">
        <v>1437</v>
      </c>
      <c r="K68" s="236"/>
      <c r="L68" s="226" t="s">
        <v>48</v>
      </c>
      <c r="M68" s="49" t="s">
        <v>111</v>
      </c>
      <c r="N68" s="162">
        <v>1</v>
      </c>
      <c r="O68" s="49">
        <v>90</v>
      </c>
      <c r="P68" s="49">
        <v>60</v>
      </c>
      <c r="Q68" s="49">
        <v>2</v>
      </c>
      <c r="R68" s="163">
        <f>(O68*P68*Q68)/1000000</f>
        <v>0.0108</v>
      </c>
      <c r="S68" s="179"/>
      <c r="T68" s="229" t="s">
        <v>110</v>
      </c>
      <c r="U68" s="235"/>
      <c r="V68" s="235"/>
      <c r="W68" s="237"/>
      <c r="X68" s="259"/>
      <c r="Y68" s="164"/>
      <c r="Z68" s="50"/>
      <c r="AA68" s="231"/>
      <c r="AB68" s="239"/>
      <c r="AC68" s="183"/>
      <c r="AD68" s="260"/>
      <c r="AE68" s="261"/>
      <c r="AF68" s="252"/>
    </row>
    <row r="69" spans="1:32" ht="13.5" thickBot="1">
      <c r="A69" s="53" t="s">
        <v>114</v>
      </c>
      <c r="B69" s="54" t="s">
        <v>115</v>
      </c>
      <c r="C69" s="490" t="s">
        <v>1477</v>
      </c>
      <c r="D69" s="54" t="s">
        <v>116</v>
      </c>
      <c r="E69" s="155" t="s">
        <v>288</v>
      </c>
      <c r="F69" s="383" t="s">
        <v>1474</v>
      </c>
      <c r="G69" s="265"/>
      <c r="H69" s="249">
        <v>1323</v>
      </c>
      <c r="I69" s="383" t="s">
        <v>1215</v>
      </c>
      <c r="J69" s="478" t="s">
        <v>1437</v>
      </c>
      <c r="K69" s="268"/>
      <c r="L69" s="249" t="s">
        <v>48</v>
      </c>
      <c r="M69" s="264" t="s">
        <v>335</v>
      </c>
      <c r="N69" s="264">
        <v>1</v>
      </c>
      <c r="O69" s="264"/>
      <c r="P69" s="264"/>
      <c r="Q69" s="264"/>
      <c r="R69" s="269">
        <v>0.1</v>
      </c>
      <c r="S69" s="180"/>
      <c r="T69" s="250" t="s">
        <v>110</v>
      </c>
      <c r="U69" s="266"/>
      <c r="V69" s="266"/>
      <c r="W69" s="270"/>
      <c r="X69" s="271"/>
      <c r="Y69" s="272"/>
      <c r="Z69" s="273"/>
      <c r="AA69" s="251"/>
      <c r="AB69" s="274"/>
      <c r="AC69" s="184"/>
      <c r="AD69" s="275"/>
      <c r="AE69" s="276"/>
      <c r="AF69" s="252"/>
    </row>
  </sheetData>
  <sheetProtection/>
  <protectedRanges>
    <protectedRange sqref="N4:Q8" name="Plage5"/>
    <protectedRange sqref="T29:AB69 T73:AB989" name="Plage3"/>
    <protectedRange sqref="B1:B2" name="Plage1"/>
    <protectedRange sqref="O29:Q37 O40:Q69 A73:R989 A29:N69" name="Plage2"/>
    <protectedRange sqref="AD29:AE69 AD73:AE989" name="Plage4"/>
    <protectedRange sqref="R29:R69" name="Plage2_1_1_7_3"/>
    <protectedRange sqref="O38:Q39" name="Plage2_3"/>
  </protectedRanges>
  <mergeCells count="35">
    <mergeCell ref="Z26:Z27"/>
    <mergeCell ref="AA26:AA27"/>
    <mergeCell ref="AB26:AB27"/>
    <mergeCell ref="AC26:AC27"/>
    <mergeCell ref="V26:V27"/>
    <mergeCell ref="W26:W27"/>
    <mergeCell ref="X26:X27"/>
    <mergeCell ref="Y26:Y27"/>
    <mergeCell ref="S26:S27"/>
    <mergeCell ref="T26:T27"/>
    <mergeCell ref="U26:U27"/>
    <mergeCell ref="AE25:AE27"/>
    <mergeCell ref="A26:A27"/>
    <mergeCell ref="B26:F26"/>
    <mergeCell ref="G26:G27"/>
    <mergeCell ref="H26:J26"/>
    <mergeCell ref="K26:K27"/>
    <mergeCell ref="AD26:AD27"/>
    <mergeCell ref="L26:L27"/>
    <mergeCell ref="M26:M27"/>
    <mergeCell ref="N26:N27"/>
    <mergeCell ref="O26:Q26"/>
    <mergeCell ref="H25:K25"/>
    <mergeCell ref="L25:R25"/>
    <mergeCell ref="R26:R27"/>
    <mergeCell ref="A5:A6"/>
    <mergeCell ref="A7:A8"/>
    <mergeCell ref="A9:A10"/>
    <mergeCell ref="N10:O10"/>
    <mergeCell ref="T25:X25"/>
    <mergeCell ref="Y25:AB25"/>
    <mergeCell ref="A11:A12"/>
    <mergeCell ref="A13:A14"/>
    <mergeCell ref="A15:A16"/>
    <mergeCell ref="A25:G25"/>
  </mergeCells>
  <dataValidations count="6">
    <dataValidation type="list" allowBlank="1" showErrorMessage="1" prompt="&#10;" sqref="L29:L69">
      <formula1>"INFO,MOB,VER,ROC,DIV,LAB,FRAG"</formula1>
    </dataValidation>
    <dataValidation type="list" allowBlank="1" showInputMessage="1" showErrorMessage="1" sqref="Y29:Y69">
      <formula1>"DOCBUR,DOCBIBLIO"</formula1>
    </dataValidation>
    <dataValidation type="list" allowBlank="1" showInputMessage="1" showErrorMessage="1" sqref="W29:X69 AD29:AD69 T29:T69 Q5">
      <formula1>"O,N"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AI68"/>
  <sheetViews>
    <sheetView zoomScalePageLayoutView="0" workbookViewId="0" topLeftCell="A31">
      <selection activeCell="K57" sqref="K57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6.851562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0.00390625" style="247" customWidth="1"/>
    <col min="12" max="12" width="8.421875" style="5" customWidth="1"/>
    <col min="13" max="13" width="32.00390625" style="5" customWidth="1"/>
    <col min="14" max="14" width="4.00390625" style="5" bestFit="1" customWidth="1"/>
    <col min="15" max="15" width="5.7109375" style="5" customWidth="1"/>
    <col min="16" max="16" width="6.7109375" style="5" customWidth="1"/>
    <col min="17" max="17" width="9.421875" style="5" bestFit="1" customWidth="1"/>
    <col min="18" max="18" width="10.7109375" style="5" customWidth="1"/>
    <col min="19" max="19" width="7.57421875" style="5" customWidth="1"/>
    <col min="20" max="21" width="8.140625" style="247" customWidth="1"/>
    <col min="22" max="23" width="9.8515625" style="247" customWidth="1"/>
    <col min="24" max="25" width="7.28125" style="247" customWidth="1"/>
    <col min="26" max="26" width="9.00390625" style="247" customWidth="1"/>
    <col min="27" max="27" width="24.140625" style="247" customWidth="1"/>
    <col min="28" max="28" width="8.00390625" style="247" bestFit="1" customWidth="1"/>
    <col min="29" max="29" width="8.7109375" style="247" bestFit="1" customWidth="1"/>
    <col min="30" max="31" width="5.7109375" style="247" bestFit="1" customWidth="1"/>
    <col min="32" max="32" width="29.140625" style="247" customWidth="1"/>
    <col min="33" max="34" width="13.7109375" style="5" customWidth="1"/>
    <col min="35" max="35" width="19.421875" style="5" customWidth="1"/>
    <col min="36" max="16384" width="11.421875" style="5" customWidth="1"/>
  </cols>
  <sheetData>
    <row r="1" spans="1:34" ht="21" customHeight="1">
      <c r="A1" s="99" t="s">
        <v>117</v>
      </c>
      <c r="B1" s="99"/>
      <c r="C1" s="102"/>
      <c r="D1" s="101"/>
      <c r="E1" s="101"/>
      <c r="F1" s="101"/>
      <c r="G1" s="101"/>
      <c r="H1" s="213"/>
      <c r="I1" s="213"/>
      <c r="J1" s="213"/>
      <c r="K1" s="213"/>
      <c r="L1" s="101"/>
      <c r="M1" s="101"/>
      <c r="N1" s="101"/>
      <c r="O1" s="101"/>
      <c r="P1" s="101"/>
      <c r="Q1" s="101"/>
      <c r="R1" s="102"/>
      <c r="S1" s="102"/>
      <c r="T1" s="213"/>
      <c r="U1" s="213"/>
      <c r="V1" s="213"/>
      <c r="W1" s="213"/>
      <c r="X1" s="213"/>
      <c r="Y1" s="103"/>
      <c r="Z1" s="103"/>
      <c r="AA1" s="103"/>
      <c r="AB1" s="103"/>
      <c r="AC1" s="103"/>
      <c r="AD1" s="103"/>
      <c r="AE1" s="103"/>
      <c r="AF1" s="213"/>
      <c r="AG1" s="2"/>
      <c r="AH1" s="2"/>
    </row>
    <row r="2" spans="1:34" ht="15.75">
      <c r="A2" s="16" t="s">
        <v>118</v>
      </c>
      <c r="B2" s="248"/>
      <c r="C2" s="17"/>
      <c r="D2" s="18"/>
      <c r="E2" s="18"/>
      <c r="F2" s="18"/>
      <c r="G2" s="18"/>
      <c r="H2" s="16"/>
      <c r="I2" s="214"/>
      <c r="J2" s="215"/>
      <c r="K2" s="17"/>
      <c r="L2" s="18"/>
      <c r="M2" s="18"/>
      <c r="N2" s="18"/>
      <c r="O2" s="18"/>
      <c r="P2" s="18"/>
      <c r="Q2" s="18"/>
      <c r="R2" s="17"/>
      <c r="S2" s="17"/>
      <c r="T2" s="214"/>
      <c r="U2" s="214"/>
      <c r="V2" s="214"/>
      <c r="W2" s="214"/>
      <c r="X2" s="214"/>
      <c r="Y2" s="198"/>
      <c r="Z2" s="198"/>
      <c r="AA2" s="198"/>
      <c r="AB2" s="198"/>
      <c r="AC2" s="198"/>
      <c r="AD2" s="198"/>
      <c r="AE2" s="198"/>
      <c r="AF2" s="214"/>
      <c r="AG2" s="2"/>
      <c r="AH2" s="2"/>
    </row>
    <row r="3" spans="1:32" s="2" customFormat="1" ht="16.5" thickBot="1">
      <c r="A3" s="112"/>
      <c r="B3" s="112"/>
      <c r="D3" s="113"/>
      <c r="E3" s="113"/>
      <c r="F3" s="113"/>
      <c r="G3" s="113"/>
      <c r="H3" s="112"/>
      <c r="I3" s="216"/>
      <c r="J3" s="217"/>
      <c r="L3" s="113"/>
      <c r="M3" s="113"/>
      <c r="N3" s="113"/>
      <c r="O3" s="113"/>
      <c r="P3" s="113"/>
      <c r="Q3" s="113"/>
      <c r="T3" s="216"/>
      <c r="U3" s="216"/>
      <c r="V3" s="216"/>
      <c r="W3" s="216"/>
      <c r="X3" s="216"/>
      <c r="Y3" s="14"/>
      <c r="Z3" s="14"/>
      <c r="AA3" s="14"/>
      <c r="AB3" s="14"/>
      <c r="AC3" s="14"/>
      <c r="AD3" s="14"/>
      <c r="AE3" s="14"/>
      <c r="AF3" s="216"/>
    </row>
    <row r="4" spans="1:32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13"/>
      <c r="V4" s="139"/>
      <c r="W4" s="139"/>
      <c r="X4" s="115"/>
      <c r="Y4" s="115"/>
      <c r="Z4" s="14"/>
      <c r="AA4" s="216"/>
      <c r="AB4" s="216"/>
      <c r="AC4" s="216"/>
      <c r="AD4" s="216"/>
      <c r="AE4" s="216"/>
      <c r="AF4" s="216"/>
    </row>
    <row r="5" spans="1:32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216"/>
      <c r="I5" s="216"/>
      <c r="J5" s="217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3"/>
      <c r="V5" s="114"/>
      <c r="W5" s="114"/>
      <c r="X5" s="115"/>
      <c r="Y5" s="116"/>
      <c r="Z5" s="14"/>
      <c r="AA5" s="216"/>
      <c r="AB5" s="216"/>
      <c r="AC5" s="216"/>
      <c r="AD5" s="216"/>
      <c r="AE5" s="216"/>
      <c r="AF5" s="216"/>
    </row>
    <row r="6" spans="1:32" ht="15.75">
      <c r="A6" s="749"/>
      <c r="B6" s="152"/>
      <c r="C6" s="152" t="s">
        <v>68</v>
      </c>
      <c r="D6" s="113"/>
      <c r="E6" s="113"/>
      <c r="F6" s="113"/>
      <c r="G6" s="113"/>
      <c r="H6" s="216"/>
      <c r="I6" s="216"/>
      <c r="J6" s="217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3"/>
      <c r="V6" s="114"/>
      <c r="W6" s="114"/>
      <c r="X6" s="115"/>
      <c r="Y6" s="116"/>
      <c r="Z6" s="14"/>
      <c r="AA6" s="216"/>
      <c r="AB6" s="216"/>
      <c r="AC6" s="216"/>
      <c r="AD6" s="216"/>
      <c r="AE6" s="216"/>
      <c r="AF6" s="216"/>
    </row>
    <row r="7" spans="1:32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216"/>
      <c r="I7" s="216"/>
      <c r="J7" s="217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3"/>
      <c r="V7" s="114"/>
      <c r="W7" s="114"/>
      <c r="X7" s="115"/>
      <c r="Y7" s="116"/>
      <c r="Z7" s="14"/>
      <c r="AA7" s="216"/>
      <c r="AB7" s="216"/>
      <c r="AC7" s="216"/>
      <c r="AD7" s="216"/>
      <c r="AE7" s="216"/>
      <c r="AF7" s="216"/>
    </row>
    <row r="8" spans="1:32" ht="16.5" thickBot="1">
      <c r="A8" s="749"/>
      <c r="B8" s="152"/>
      <c r="C8" s="152" t="s">
        <v>70</v>
      </c>
      <c r="D8" s="113"/>
      <c r="E8" s="113"/>
      <c r="F8" s="113"/>
      <c r="G8" s="113"/>
      <c r="H8" s="216"/>
      <c r="I8" s="216"/>
      <c r="J8" s="217"/>
      <c r="K8" s="2"/>
      <c r="L8" s="148" t="s">
        <v>102</v>
      </c>
      <c r="M8" s="149"/>
      <c r="N8" s="149"/>
      <c r="O8" s="150"/>
      <c r="P8" s="151"/>
      <c r="Q8" s="197">
        <f>SUM($R$29:$R$949)+SUM($AC$29:$AC$949)</f>
        <v>16.879738</v>
      </c>
      <c r="R8"/>
      <c r="S8" s="192"/>
      <c r="T8" s="113"/>
      <c r="U8" s="113"/>
      <c r="V8" s="114"/>
      <c r="W8" s="114"/>
      <c r="X8" s="115"/>
      <c r="Y8" s="117"/>
      <c r="Z8" s="14"/>
      <c r="AA8" s="216"/>
      <c r="AB8" s="216"/>
      <c r="AC8" s="216"/>
      <c r="AD8" s="216"/>
      <c r="AE8" s="216"/>
      <c r="AF8" s="216"/>
    </row>
    <row r="9" spans="1:32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216"/>
      <c r="I9" s="216"/>
      <c r="J9" s="217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3"/>
      <c r="V9" s="114"/>
      <c r="W9" s="114"/>
      <c r="X9" s="115"/>
      <c r="Y9" s="117"/>
      <c r="Z9" s="14"/>
      <c r="AA9" s="216"/>
      <c r="AB9" s="216"/>
      <c r="AC9" s="216"/>
      <c r="AD9" s="216"/>
      <c r="AE9" s="216"/>
      <c r="AF9" s="216"/>
    </row>
    <row r="10" spans="1:32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216"/>
      <c r="I10" s="216"/>
      <c r="J10" s="217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3"/>
      <c r="V10" s="114"/>
      <c r="W10" s="114"/>
      <c r="X10" s="115"/>
      <c r="Y10" s="117"/>
      <c r="Z10" s="14"/>
      <c r="AA10" s="216"/>
      <c r="AB10" s="216"/>
      <c r="AC10" s="216"/>
      <c r="AD10" s="216"/>
      <c r="AE10" s="216"/>
      <c r="AF10" s="216"/>
    </row>
    <row r="11" spans="1:32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216"/>
      <c r="I11" s="216"/>
      <c r="J11" s="217"/>
      <c r="K11" s="2"/>
      <c r="L11" s="189" t="s">
        <v>82</v>
      </c>
      <c r="M11" s="190"/>
      <c r="N11" s="186"/>
      <c r="O11" s="191">
        <f>SUMIF($L$29:$L$949,"INFO",$R$29:$R$949)</f>
        <v>1.0952</v>
      </c>
      <c r="P11" s="181">
        <f>SUMIF($L$29:$L$949,"INFO",$S$29:$S$949)</f>
        <v>0</v>
      </c>
      <c r="Q11" s="182">
        <f aca="true" t="shared" si="0" ref="Q11:Q19">O11-P11</f>
        <v>1.0952</v>
      </c>
      <c r="R11" s="192"/>
      <c r="S11" s="192"/>
      <c r="T11" s="113"/>
      <c r="U11" s="113"/>
      <c r="V11" s="114"/>
      <c r="W11" s="114"/>
      <c r="X11" s="115"/>
      <c r="Y11" s="117"/>
      <c r="Z11" s="14"/>
      <c r="AA11" s="216"/>
      <c r="AB11" s="216"/>
      <c r="AC11" s="216"/>
      <c r="AD11" s="216"/>
      <c r="AE11" s="216"/>
      <c r="AF11" s="216"/>
    </row>
    <row r="12" spans="1:32" ht="16.5" thickBot="1">
      <c r="A12" s="749"/>
      <c r="B12" s="152"/>
      <c r="C12" s="152" t="s">
        <v>74</v>
      </c>
      <c r="D12" s="113"/>
      <c r="E12" s="113"/>
      <c r="F12" s="113"/>
      <c r="G12" s="113"/>
      <c r="H12" s="216"/>
      <c r="I12" s="216"/>
      <c r="J12" s="217"/>
      <c r="K12" s="2"/>
      <c r="L12" s="189" t="s">
        <v>83</v>
      </c>
      <c r="M12" s="190"/>
      <c r="N12" s="186"/>
      <c r="O12" s="181">
        <f>SUMIF($L$29:$L$949,"MOB",$R$29:$R$949)</f>
        <v>9.65465</v>
      </c>
      <c r="P12" s="181">
        <f>SUMIF($L$29:$L$949,"MOB",$S$29:$S$949)</f>
        <v>0</v>
      </c>
      <c r="Q12" s="182">
        <f t="shared" si="0"/>
        <v>9.65465</v>
      </c>
      <c r="R12" s="192"/>
      <c r="S12" s="192"/>
      <c r="T12" s="113"/>
      <c r="U12" s="113"/>
      <c r="V12" s="114"/>
      <c r="W12" s="114"/>
      <c r="X12" s="115"/>
      <c r="Y12" s="117"/>
      <c r="Z12" s="14"/>
      <c r="AA12" s="216"/>
      <c r="AB12" s="216"/>
      <c r="AC12" s="216"/>
      <c r="AD12" s="216"/>
      <c r="AE12" s="216"/>
      <c r="AF12" s="216"/>
    </row>
    <row r="13" spans="1:32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216"/>
      <c r="I13" s="216"/>
      <c r="J13" s="217"/>
      <c r="K13" s="2"/>
      <c r="L13" s="189" t="s">
        <v>84</v>
      </c>
      <c r="M13" s="190"/>
      <c r="N13" s="186"/>
      <c r="O13" s="181">
        <f>SUMIF($L$29:$L$949,"DIV",$R$29:$R$949)</f>
        <v>1.329888</v>
      </c>
      <c r="P13" s="181">
        <f>SUMIF($L$29:$L$949,"DIV",$S$29:$S$949)</f>
        <v>0</v>
      </c>
      <c r="Q13" s="182">
        <f t="shared" si="0"/>
        <v>1.329888</v>
      </c>
      <c r="R13" s="192"/>
      <c r="S13" s="192"/>
      <c r="T13" s="113"/>
      <c r="U13" s="113"/>
      <c r="V13" s="114"/>
      <c r="W13" s="114"/>
      <c r="X13" s="115"/>
      <c r="Y13" s="117"/>
      <c r="Z13" s="14"/>
      <c r="AA13" s="216"/>
      <c r="AB13" s="216"/>
      <c r="AC13" s="216"/>
      <c r="AD13" s="216"/>
      <c r="AE13" s="216"/>
      <c r="AF13" s="216"/>
    </row>
    <row r="14" spans="1:35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218"/>
      <c r="I14" s="219"/>
      <c r="J14" s="219"/>
      <c r="K14" s="219"/>
      <c r="L14" s="189" t="s">
        <v>85</v>
      </c>
      <c r="M14" s="190"/>
      <c r="N14" s="186"/>
      <c r="O14" s="181">
        <f>SUMIF($L$29:$L$949,"LAB",$R$32:$R$949)</f>
        <v>6.0451999999999995</v>
      </c>
      <c r="P14" s="181">
        <f>SUMIF($L$29:$L$949,"LAB",$S$29:$S$949)</f>
        <v>0</v>
      </c>
      <c r="Q14" s="182">
        <f t="shared" si="0"/>
        <v>6.0451999999999995</v>
      </c>
      <c r="R14" s="193"/>
      <c r="S14" s="193"/>
      <c r="T14" s="218"/>
      <c r="U14" s="218"/>
      <c r="V14" s="218"/>
      <c r="W14" s="218"/>
      <c r="X14" s="218"/>
      <c r="Y14" s="219"/>
      <c r="Z14" s="219"/>
      <c r="AA14" s="219"/>
      <c r="AB14" s="219"/>
      <c r="AC14" s="219"/>
      <c r="AD14" s="219"/>
      <c r="AE14" s="219"/>
      <c r="AF14" s="218"/>
      <c r="AG14" s="23"/>
      <c r="AH14" s="23"/>
      <c r="AI14" s="8"/>
    </row>
    <row r="15" spans="1:32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216"/>
      <c r="I15" s="216"/>
      <c r="J15" s="217"/>
      <c r="K15" s="2"/>
      <c r="L15" s="189" t="s">
        <v>86</v>
      </c>
      <c r="M15" s="190"/>
      <c r="N15" s="186"/>
      <c r="O15" s="181">
        <f>SUMIF($L$29:$L$949,"FRAG",$R$29:$R$949)</f>
        <v>0</v>
      </c>
      <c r="P15" s="181">
        <f>SUMIF($L$29:$L$949,"FRAG",$S$29:$S$949)</f>
        <v>0</v>
      </c>
      <c r="Q15" s="182">
        <f t="shared" si="0"/>
        <v>0</v>
      </c>
      <c r="R15" s="192"/>
      <c r="S15" s="192"/>
      <c r="T15" s="113"/>
      <c r="U15" s="113"/>
      <c r="V15" s="114"/>
      <c r="W15" s="114"/>
      <c r="X15" s="115"/>
      <c r="Y15" s="117"/>
      <c r="Z15" s="14"/>
      <c r="AA15" s="216"/>
      <c r="AB15" s="216"/>
      <c r="AC15" s="216"/>
      <c r="AD15" s="216"/>
      <c r="AE15" s="216"/>
      <c r="AF15" s="216"/>
    </row>
    <row r="16" spans="1:32" ht="16.5" thickBot="1">
      <c r="A16" s="749"/>
      <c r="B16" s="152"/>
      <c r="C16" s="152" t="s">
        <v>78</v>
      </c>
      <c r="D16" s="113"/>
      <c r="E16" s="113"/>
      <c r="F16" s="113"/>
      <c r="G16" s="113"/>
      <c r="H16" s="216"/>
      <c r="I16" s="216"/>
      <c r="J16" s="217"/>
      <c r="K16" s="2"/>
      <c r="L16" s="189" t="s">
        <v>87</v>
      </c>
      <c r="M16" s="190"/>
      <c r="N16" s="186"/>
      <c r="O16" s="181">
        <f>SUMIF($L$29:$L$949,"VER",$R$29:$R$949)</f>
        <v>0</v>
      </c>
      <c r="P16" s="181">
        <f>SUMIF($L$29:$L$949,"VER",$S$29:$S$949)</f>
        <v>0</v>
      </c>
      <c r="Q16" s="182">
        <f t="shared" si="0"/>
        <v>0</v>
      </c>
      <c r="R16" s="192"/>
      <c r="S16" s="192"/>
      <c r="T16" s="113"/>
      <c r="U16" s="113"/>
      <c r="V16" s="114"/>
      <c r="W16" s="114"/>
      <c r="X16" s="115"/>
      <c r="Y16" s="117"/>
      <c r="Z16" s="14"/>
      <c r="AA16" s="216"/>
      <c r="AB16" s="216"/>
      <c r="AC16" s="216"/>
      <c r="AD16" s="216"/>
      <c r="AE16" s="216"/>
      <c r="AF16" s="216"/>
    </row>
    <row r="17" spans="1:32" ht="16.5" thickBot="1">
      <c r="A17" s="112"/>
      <c r="B17" s="112"/>
      <c r="C17" s="2"/>
      <c r="D17" s="113"/>
      <c r="E17" s="113"/>
      <c r="F17" s="113"/>
      <c r="G17" s="113"/>
      <c r="H17" s="216"/>
      <c r="I17" s="216"/>
      <c r="J17" s="217"/>
      <c r="K17" s="2"/>
      <c r="L17" s="189" t="s">
        <v>88</v>
      </c>
      <c r="M17" s="190"/>
      <c r="N17" s="186"/>
      <c r="O17" s="181">
        <f>SUMIF($L$29:$L$949,"ROC",$R$29:$R$949)</f>
        <v>0</v>
      </c>
      <c r="P17" s="181">
        <f>SUMIF($L$29:$L$949,"ROC",$S$29:$S$949)</f>
        <v>0</v>
      </c>
      <c r="Q17" s="182">
        <f t="shared" si="0"/>
        <v>0</v>
      </c>
      <c r="R17" s="192"/>
      <c r="S17" s="192"/>
      <c r="T17" s="113"/>
      <c r="U17" s="113"/>
      <c r="V17" s="114"/>
      <c r="W17" s="114"/>
      <c r="X17" s="115"/>
      <c r="Y17" s="117"/>
      <c r="Z17" s="14"/>
      <c r="AA17" s="216"/>
      <c r="AB17" s="216"/>
      <c r="AC17" s="216"/>
      <c r="AD17" s="216"/>
      <c r="AE17" s="216"/>
      <c r="AF17" s="216"/>
    </row>
    <row r="18" spans="1:35" s="24" customFormat="1" ht="15.75" thickBot="1">
      <c r="A18" s="46"/>
      <c r="B18" s="23"/>
      <c r="C18" s="25"/>
      <c r="D18" s="23"/>
      <c r="E18" s="23"/>
      <c r="F18" s="23"/>
      <c r="G18" s="23"/>
      <c r="H18" s="218"/>
      <c r="I18" s="219"/>
      <c r="J18" s="219"/>
      <c r="K18" s="219"/>
      <c r="L18" s="189" t="s">
        <v>95</v>
      </c>
      <c r="M18" s="190"/>
      <c r="N18" s="186"/>
      <c r="O18" s="181">
        <f>SUMIF($Z$29:$Z$949,"DOCBUR",$AC$29:$AC$949)</f>
        <v>0</v>
      </c>
      <c r="P18" s="181">
        <f>SUMIF($Z$29:$Z$949,"DOCBUR",$AD$29:$AD$949)</f>
        <v>0</v>
      </c>
      <c r="Q18" s="182">
        <f t="shared" si="0"/>
        <v>0</v>
      </c>
      <c r="R18" s="193"/>
      <c r="S18" s="193"/>
      <c r="T18" s="218"/>
      <c r="U18" s="218"/>
      <c r="V18" s="218"/>
      <c r="W18" s="218"/>
      <c r="X18" s="218"/>
      <c r="Y18" s="219"/>
      <c r="Z18" s="219"/>
      <c r="AA18" s="219"/>
      <c r="AB18" s="219"/>
      <c r="AC18" s="219"/>
      <c r="AD18" s="219"/>
      <c r="AE18" s="219"/>
      <c r="AF18" s="218"/>
      <c r="AG18" s="23"/>
      <c r="AH18" s="23"/>
      <c r="AI18" s="8"/>
    </row>
    <row r="19" spans="1:32" ht="16.5" thickBot="1">
      <c r="A19" s="112"/>
      <c r="B19" s="112"/>
      <c r="C19" s="2"/>
      <c r="D19" s="113"/>
      <c r="E19" s="113"/>
      <c r="F19" s="113"/>
      <c r="G19" s="113"/>
      <c r="H19" s="216"/>
      <c r="I19" s="216"/>
      <c r="J19" s="217"/>
      <c r="K19" s="2"/>
      <c r="L19" s="189" t="s">
        <v>96</v>
      </c>
      <c r="M19" s="190"/>
      <c r="N19" s="186"/>
      <c r="O19" s="181">
        <f>SUMIF($Z$29:$Z$949,"DOCBIBLIO",$AC$29:$AC$949)</f>
        <v>0</v>
      </c>
      <c r="P19" s="181">
        <f>SUMIF($Z$29:$Z$949,"DOCBIBLIO",$AD$29:$AD$949)</f>
        <v>0</v>
      </c>
      <c r="Q19" s="182">
        <f t="shared" si="0"/>
        <v>0</v>
      </c>
      <c r="R19" s="192"/>
      <c r="S19" s="192"/>
      <c r="T19" s="113"/>
      <c r="U19" s="113"/>
      <c r="V19" s="114"/>
      <c r="W19" s="114"/>
      <c r="X19" s="115"/>
      <c r="Y19" s="117"/>
      <c r="Z19" s="14"/>
      <c r="AA19" s="216"/>
      <c r="AB19" s="216"/>
      <c r="AC19" s="216"/>
      <c r="AD19" s="216"/>
      <c r="AE19" s="216"/>
      <c r="AF19" s="216"/>
    </row>
    <row r="20" spans="1:32" ht="15.75">
      <c r="A20" s="112"/>
      <c r="B20" s="112"/>
      <c r="C20" s="2"/>
      <c r="D20" s="113"/>
      <c r="E20" s="113"/>
      <c r="F20" s="113"/>
      <c r="G20" s="113"/>
      <c r="H20" s="216"/>
      <c r="I20" s="216"/>
      <c r="J20" s="217"/>
      <c r="K20" s="2"/>
      <c r="L20" s="112"/>
      <c r="M20" s="113"/>
      <c r="N20" s="113"/>
      <c r="O20" s="114"/>
      <c r="P20" s="115"/>
      <c r="Q20" s="117"/>
      <c r="R20" s="192"/>
      <c r="S20" s="192"/>
      <c r="T20" s="113"/>
      <c r="U20" s="113"/>
      <c r="V20" s="114"/>
      <c r="W20" s="114"/>
      <c r="X20" s="115"/>
      <c r="Y20" s="117"/>
      <c r="Z20" s="14"/>
      <c r="AA20" s="216"/>
      <c r="AB20" s="216"/>
      <c r="AC20" s="216"/>
      <c r="AD20" s="216"/>
      <c r="AE20" s="216"/>
      <c r="AF20" s="216"/>
    </row>
    <row r="21" spans="1:32" ht="15.75">
      <c r="A21" s="112"/>
      <c r="B21" s="112"/>
      <c r="C21" s="2"/>
      <c r="D21" s="113"/>
      <c r="E21" s="113"/>
      <c r="F21" s="113"/>
      <c r="G21" s="113"/>
      <c r="H21" s="216"/>
      <c r="I21" s="216"/>
      <c r="J21" s="217"/>
      <c r="K21" s="2"/>
      <c r="L21" s="112"/>
      <c r="M21" s="113"/>
      <c r="N21" s="113"/>
      <c r="O21" s="114"/>
      <c r="P21" s="115"/>
      <c r="Q21" s="117"/>
      <c r="R21" s="192"/>
      <c r="S21" s="192"/>
      <c r="T21" s="113"/>
      <c r="U21" s="113"/>
      <c r="V21" s="114"/>
      <c r="W21" s="114"/>
      <c r="X21" s="115"/>
      <c r="Y21" s="117"/>
      <c r="Z21" s="14"/>
      <c r="AA21" s="216"/>
      <c r="AB21" s="216"/>
      <c r="AC21" s="216"/>
      <c r="AD21" s="216"/>
      <c r="AE21" s="216"/>
      <c r="AF21" s="216"/>
    </row>
    <row r="22" spans="1:32" ht="15.75">
      <c r="A22" s="112"/>
      <c r="B22" s="112"/>
      <c r="C22" s="2"/>
      <c r="D22" s="113"/>
      <c r="E22" s="113"/>
      <c r="F22" s="113"/>
      <c r="G22" s="113"/>
      <c r="H22" s="216"/>
      <c r="I22" s="216"/>
      <c r="J22" s="217"/>
      <c r="K22" s="2"/>
      <c r="L22" s="112"/>
      <c r="M22" s="113"/>
      <c r="N22" s="113"/>
      <c r="O22" s="114"/>
      <c r="P22" s="115"/>
      <c r="Q22" s="117"/>
      <c r="R22" s="192"/>
      <c r="S22" s="192"/>
      <c r="T22" s="113"/>
      <c r="U22" s="113"/>
      <c r="V22" s="114"/>
      <c r="W22" s="114"/>
      <c r="X22" s="115"/>
      <c r="Y22" s="117"/>
      <c r="Z22" s="14"/>
      <c r="AA22" s="216"/>
      <c r="AB22" s="216"/>
      <c r="AC22" s="216"/>
      <c r="AD22" s="216"/>
      <c r="AE22" s="216"/>
      <c r="AF22" s="216"/>
    </row>
    <row r="23" spans="1:32" ht="15.75">
      <c r="A23" s="112"/>
      <c r="B23" s="112"/>
      <c r="C23" s="2"/>
      <c r="D23" s="113"/>
      <c r="E23" s="113"/>
      <c r="F23" s="113"/>
      <c r="G23" s="113"/>
      <c r="H23" s="216"/>
      <c r="I23" s="216"/>
      <c r="J23" s="217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3"/>
      <c r="V23" s="114"/>
      <c r="W23" s="114"/>
      <c r="X23" s="115"/>
      <c r="Y23" s="117"/>
      <c r="Z23" s="14"/>
      <c r="AA23" s="216"/>
      <c r="AB23" s="216"/>
      <c r="AC23" s="216"/>
      <c r="AD23" s="216"/>
      <c r="AE23" s="216"/>
      <c r="AF23" s="216"/>
    </row>
    <row r="24" spans="1:35" s="24" customFormat="1" ht="13.5" thickBot="1">
      <c r="A24" s="46"/>
      <c r="B24" s="23"/>
      <c r="C24" s="25"/>
      <c r="D24" s="23"/>
      <c r="E24" s="23"/>
      <c r="F24" s="23"/>
      <c r="G24" s="23"/>
      <c r="H24" s="218"/>
      <c r="I24" s="219"/>
      <c r="J24" s="219"/>
      <c r="K24" s="219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X24" s="218"/>
      <c r="Y24" s="219"/>
      <c r="Z24" s="219"/>
      <c r="AA24" s="219"/>
      <c r="AB24" s="219"/>
      <c r="AC24" s="219"/>
      <c r="AD24" s="219"/>
      <c r="AE24" s="219"/>
      <c r="AF24" s="218"/>
      <c r="AG24" s="23"/>
      <c r="AH24" s="23"/>
      <c r="AI24" s="8"/>
    </row>
    <row r="25" spans="1:32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6"/>
      <c r="V25" s="767"/>
      <c r="W25" s="767"/>
      <c r="X25" s="767"/>
      <c r="Y25" s="767"/>
      <c r="Z25" s="764" t="s">
        <v>35</v>
      </c>
      <c r="AA25" s="765"/>
      <c r="AB25" s="765"/>
      <c r="AC25" s="765"/>
      <c r="AD25" s="153"/>
      <c r="AE25" s="138"/>
      <c r="AF25" s="754" t="s">
        <v>0</v>
      </c>
    </row>
    <row r="26" spans="1:32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97</v>
      </c>
      <c r="S26" s="740" t="s">
        <v>91</v>
      </c>
      <c r="T26" s="742" t="s">
        <v>89</v>
      </c>
      <c r="U26" s="758" t="s">
        <v>465</v>
      </c>
      <c r="V26" s="762" t="s">
        <v>43</v>
      </c>
      <c r="W26" s="762" t="s">
        <v>92</v>
      </c>
      <c r="X26" s="762" t="s">
        <v>47</v>
      </c>
      <c r="Y26" s="769" t="s">
        <v>44</v>
      </c>
      <c r="Z26" s="760" t="s">
        <v>31</v>
      </c>
      <c r="AA26" s="758" t="s">
        <v>26</v>
      </c>
      <c r="AB26" s="758" t="s">
        <v>104</v>
      </c>
      <c r="AC26" s="758" t="s">
        <v>105</v>
      </c>
      <c r="AD26" s="762" t="s">
        <v>91</v>
      </c>
      <c r="AE26" s="757" t="s">
        <v>55</v>
      </c>
      <c r="AF26" s="755"/>
    </row>
    <row r="27" spans="1:32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104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68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41"/>
      <c r="S27" s="741"/>
      <c r="T27" s="742"/>
      <c r="U27" s="759"/>
      <c r="V27" s="762"/>
      <c r="W27" s="762"/>
      <c r="X27" s="762"/>
      <c r="Y27" s="762"/>
      <c r="Z27" s="761"/>
      <c r="AA27" s="759"/>
      <c r="AB27" s="759"/>
      <c r="AC27" s="759"/>
      <c r="AD27" s="763"/>
      <c r="AE27" s="757"/>
      <c r="AF27" s="756"/>
    </row>
    <row r="28" spans="1:32" ht="12.75">
      <c r="A28" s="167"/>
      <c r="B28" s="222"/>
      <c r="C28" s="168"/>
      <c r="D28" s="168"/>
      <c r="E28" s="168"/>
      <c r="F28" s="168"/>
      <c r="G28" s="169"/>
      <c r="H28" s="223"/>
      <c r="I28" s="224"/>
      <c r="J28" s="224"/>
      <c r="K28" s="225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3"/>
      <c r="Z28" s="175"/>
      <c r="AA28" s="173"/>
      <c r="AB28" s="173"/>
      <c r="AC28" s="173"/>
      <c r="AD28" s="173"/>
      <c r="AE28" s="174"/>
      <c r="AF28" s="171"/>
    </row>
    <row r="29" spans="1:32" s="19" customFormat="1" ht="12.75">
      <c r="A29" s="159" t="s">
        <v>114</v>
      </c>
      <c r="B29" s="160" t="s">
        <v>115</v>
      </c>
      <c r="C29" s="484" t="s">
        <v>1477</v>
      </c>
      <c r="D29" s="483" t="s">
        <v>1215</v>
      </c>
      <c r="E29" s="156" t="s">
        <v>245</v>
      </c>
      <c r="F29" s="483" t="s">
        <v>1571</v>
      </c>
      <c r="G29" s="176" t="s">
        <v>241</v>
      </c>
      <c r="H29" s="226">
        <v>1213</v>
      </c>
      <c r="I29" s="442" t="s">
        <v>1439</v>
      </c>
      <c r="J29" s="647" t="s">
        <v>1437</v>
      </c>
      <c r="K29" s="228"/>
      <c r="L29" s="226" t="s">
        <v>32</v>
      </c>
      <c r="M29" s="162" t="s">
        <v>139</v>
      </c>
      <c r="N29" s="162">
        <v>1</v>
      </c>
      <c r="O29" s="162">
        <v>90</v>
      </c>
      <c r="P29" s="162">
        <v>60</v>
      </c>
      <c r="Q29" s="162">
        <v>105</v>
      </c>
      <c r="R29" s="163">
        <f aca="true" t="shared" si="1" ref="R29:R42">(O29*P29*Q29)/1000000</f>
        <v>0.567</v>
      </c>
      <c r="S29" s="179"/>
      <c r="T29" s="229" t="s">
        <v>110</v>
      </c>
      <c r="U29" s="229"/>
      <c r="V29" s="227"/>
      <c r="W29" s="227"/>
      <c r="X29" s="230"/>
      <c r="Y29" s="230"/>
      <c r="Z29" s="164"/>
      <c r="AA29" s="165"/>
      <c r="AB29" s="231"/>
      <c r="AC29" s="232"/>
      <c r="AD29" s="183"/>
      <c r="AE29" s="233"/>
      <c r="AF29" s="166"/>
    </row>
    <row r="30" spans="1:32" s="19" customFormat="1" ht="12.75">
      <c r="A30" s="159" t="s">
        <v>114</v>
      </c>
      <c r="B30" s="160" t="s">
        <v>115</v>
      </c>
      <c r="C30" s="484" t="s">
        <v>1477</v>
      </c>
      <c r="D30" s="483" t="s">
        <v>1215</v>
      </c>
      <c r="E30" s="156" t="s">
        <v>245</v>
      </c>
      <c r="F30" s="160"/>
      <c r="G30" s="176" t="s">
        <v>242</v>
      </c>
      <c r="H30" s="226"/>
      <c r="I30" s="227"/>
      <c r="J30" s="161"/>
      <c r="K30" s="430" t="s">
        <v>1463</v>
      </c>
      <c r="L30" s="226" t="s">
        <v>32</v>
      </c>
      <c r="M30" s="162" t="s">
        <v>112</v>
      </c>
      <c r="N30" s="162">
        <v>1</v>
      </c>
      <c r="O30" s="162">
        <v>120</v>
      </c>
      <c r="P30" s="162">
        <v>47</v>
      </c>
      <c r="Q30" s="162">
        <v>100</v>
      </c>
      <c r="R30" s="163">
        <f t="shared" si="1"/>
        <v>0.564</v>
      </c>
      <c r="S30" s="179"/>
      <c r="T30" s="229" t="s">
        <v>110</v>
      </c>
      <c r="U30" s="229"/>
      <c r="V30" s="227"/>
      <c r="W30" s="227"/>
      <c r="X30" s="230"/>
      <c r="Y30" s="230"/>
      <c r="Z30" s="164"/>
      <c r="AA30" s="165"/>
      <c r="AB30" s="231"/>
      <c r="AC30" s="232"/>
      <c r="AD30" s="183"/>
      <c r="AE30" s="233"/>
      <c r="AF30" s="166"/>
    </row>
    <row r="31" spans="1:32" s="19" customFormat="1" ht="12.75">
      <c r="A31" s="159" t="s">
        <v>114</v>
      </c>
      <c r="B31" s="160" t="s">
        <v>115</v>
      </c>
      <c r="C31" s="484" t="s">
        <v>1477</v>
      </c>
      <c r="D31" s="483" t="s">
        <v>1215</v>
      </c>
      <c r="E31" s="156" t="s">
        <v>245</v>
      </c>
      <c r="F31" s="483" t="s">
        <v>1571</v>
      </c>
      <c r="G31" s="176" t="s">
        <v>247</v>
      </c>
      <c r="H31" s="234">
        <v>1213</v>
      </c>
      <c r="I31" s="436" t="s">
        <v>1439</v>
      </c>
      <c r="J31" s="642" t="s">
        <v>1437</v>
      </c>
      <c r="K31" s="236"/>
      <c r="L31" s="226" t="s">
        <v>32</v>
      </c>
      <c r="M31" s="162" t="s">
        <v>246</v>
      </c>
      <c r="N31" s="162">
        <v>1</v>
      </c>
      <c r="O31" s="162">
        <v>120</v>
      </c>
      <c r="P31" s="162">
        <v>47</v>
      </c>
      <c r="Q31" s="162">
        <v>105</v>
      </c>
      <c r="R31" s="163">
        <f t="shared" si="1"/>
        <v>0.5922</v>
      </c>
      <c r="S31" s="179"/>
      <c r="T31" s="229" t="s">
        <v>110</v>
      </c>
      <c r="U31" s="229"/>
      <c r="V31" s="235"/>
      <c r="W31" s="235"/>
      <c r="X31" s="237"/>
      <c r="Y31" s="237"/>
      <c r="Z31" s="164"/>
      <c r="AA31" s="50"/>
      <c r="AB31" s="238"/>
      <c r="AC31" s="239"/>
      <c r="AD31" s="183"/>
      <c r="AE31" s="240"/>
      <c r="AF31" s="51"/>
    </row>
    <row r="32" spans="1:32" s="19" customFormat="1" ht="12.75">
      <c r="A32" s="159" t="s">
        <v>114</v>
      </c>
      <c r="B32" s="160" t="s">
        <v>115</v>
      </c>
      <c r="C32" s="484" t="s">
        <v>1477</v>
      </c>
      <c r="D32" s="483" t="s">
        <v>1215</v>
      </c>
      <c r="E32" s="156" t="s">
        <v>245</v>
      </c>
      <c r="F32" s="483" t="s">
        <v>1571</v>
      </c>
      <c r="G32" s="176" t="s">
        <v>248</v>
      </c>
      <c r="H32" s="234">
        <v>1213</v>
      </c>
      <c r="I32" s="436" t="s">
        <v>1439</v>
      </c>
      <c r="J32" s="642" t="s">
        <v>1437</v>
      </c>
      <c r="K32" s="236"/>
      <c r="L32" s="226" t="s">
        <v>32</v>
      </c>
      <c r="M32" s="162" t="s">
        <v>246</v>
      </c>
      <c r="N32" s="162">
        <v>1</v>
      </c>
      <c r="O32" s="162">
        <v>120</v>
      </c>
      <c r="P32" s="162">
        <v>47</v>
      </c>
      <c r="Q32" s="162">
        <v>105</v>
      </c>
      <c r="R32" s="163">
        <f t="shared" si="1"/>
        <v>0.5922</v>
      </c>
      <c r="S32" s="179"/>
      <c r="T32" s="229" t="s">
        <v>110</v>
      </c>
      <c r="U32" s="229"/>
      <c r="V32" s="227"/>
      <c r="W32" s="227"/>
      <c r="X32" s="230"/>
      <c r="Y32" s="230"/>
      <c r="Z32" s="164"/>
      <c r="AA32" s="165"/>
      <c r="AB32" s="231"/>
      <c r="AC32" s="232"/>
      <c r="AD32" s="183"/>
      <c r="AE32" s="233"/>
      <c r="AF32" s="166"/>
    </row>
    <row r="33" spans="1:32" s="19" customFormat="1" ht="12.75">
      <c r="A33" s="159" t="s">
        <v>114</v>
      </c>
      <c r="B33" s="160" t="s">
        <v>115</v>
      </c>
      <c r="C33" s="484" t="s">
        <v>1477</v>
      </c>
      <c r="D33" s="483" t="s">
        <v>1215</v>
      </c>
      <c r="E33" s="156" t="s">
        <v>245</v>
      </c>
      <c r="F33" s="483" t="s">
        <v>1571</v>
      </c>
      <c r="G33" s="176" t="s">
        <v>249</v>
      </c>
      <c r="H33" s="234">
        <v>1213</v>
      </c>
      <c r="I33" s="436" t="s">
        <v>1439</v>
      </c>
      <c r="J33" s="642" t="s">
        <v>1437</v>
      </c>
      <c r="K33" s="228"/>
      <c r="L33" s="226" t="s">
        <v>32</v>
      </c>
      <c r="M33" s="162" t="s">
        <v>113</v>
      </c>
      <c r="N33" s="162">
        <v>1</v>
      </c>
      <c r="O33" s="162">
        <v>120</v>
      </c>
      <c r="P33" s="162">
        <v>45</v>
      </c>
      <c r="Q33" s="162">
        <v>180</v>
      </c>
      <c r="R33" s="163">
        <f t="shared" si="1"/>
        <v>0.972</v>
      </c>
      <c r="S33" s="179"/>
      <c r="T33" s="229" t="s">
        <v>110</v>
      </c>
      <c r="U33" s="229"/>
      <c r="V33" s="227"/>
      <c r="W33" s="227"/>
      <c r="X33" s="230"/>
      <c r="Y33" s="230"/>
      <c r="Z33" s="164"/>
      <c r="AA33" s="165"/>
      <c r="AB33" s="231"/>
      <c r="AC33" s="232"/>
      <c r="AD33" s="183"/>
      <c r="AE33" s="233"/>
      <c r="AF33" s="166"/>
    </row>
    <row r="34" spans="1:32" s="19" customFormat="1" ht="12.75">
      <c r="A34" s="159" t="s">
        <v>114</v>
      </c>
      <c r="B34" s="160" t="s">
        <v>115</v>
      </c>
      <c r="C34" s="484" t="s">
        <v>1477</v>
      </c>
      <c r="D34" s="483" t="s">
        <v>1215</v>
      </c>
      <c r="E34" s="156" t="s">
        <v>245</v>
      </c>
      <c r="F34" s="483" t="s">
        <v>1474</v>
      </c>
      <c r="G34" s="176" t="s">
        <v>250</v>
      </c>
      <c r="H34" s="412">
        <v>1323</v>
      </c>
      <c r="I34" s="442" t="s">
        <v>1215</v>
      </c>
      <c r="J34" s="161" t="s">
        <v>1437</v>
      </c>
      <c r="K34" s="236"/>
      <c r="L34" s="226" t="s">
        <v>32</v>
      </c>
      <c r="M34" s="162" t="s">
        <v>113</v>
      </c>
      <c r="N34" s="162">
        <v>1</v>
      </c>
      <c r="O34" s="49">
        <v>120</v>
      </c>
      <c r="P34" s="49">
        <v>45</v>
      </c>
      <c r="Q34" s="49">
        <v>180</v>
      </c>
      <c r="R34" s="163">
        <f t="shared" si="1"/>
        <v>0.972</v>
      </c>
      <c r="S34" s="179"/>
      <c r="T34" s="229" t="s">
        <v>110</v>
      </c>
      <c r="U34" s="229"/>
      <c r="V34" s="235"/>
      <c r="W34" s="235"/>
      <c r="X34" s="237"/>
      <c r="Y34" s="237"/>
      <c r="Z34" s="164"/>
      <c r="AA34" s="50"/>
      <c r="AB34" s="231"/>
      <c r="AC34" s="239"/>
      <c r="AD34" s="183"/>
      <c r="AE34" s="240"/>
      <c r="AF34" s="51"/>
    </row>
    <row r="35" spans="1:32" s="19" customFormat="1" ht="12.75">
      <c r="A35" s="159" t="s">
        <v>114</v>
      </c>
      <c r="B35" s="160" t="s">
        <v>115</v>
      </c>
      <c r="C35" s="484" t="s">
        <v>1477</v>
      </c>
      <c r="D35" s="483" t="s">
        <v>1215</v>
      </c>
      <c r="E35" s="156" t="s">
        <v>245</v>
      </c>
      <c r="F35" s="483" t="s">
        <v>1571</v>
      </c>
      <c r="G35" s="176" t="s">
        <v>251</v>
      </c>
      <c r="H35" s="234">
        <v>1213</v>
      </c>
      <c r="I35" s="436" t="s">
        <v>1439</v>
      </c>
      <c r="J35" s="642" t="s">
        <v>1437</v>
      </c>
      <c r="K35" s="236"/>
      <c r="L35" s="226" t="s">
        <v>32</v>
      </c>
      <c r="M35" s="162" t="s">
        <v>106</v>
      </c>
      <c r="N35" s="162">
        <v>1</v>
      </c>
      <c r="O35" s="49">
        <v>110</v>
      </c>
      <c r="P35" s="49">
        <v>55</v>
      </c>
      <c r="Q35" s="49">
        <v>70</v>
      </c>
      <c r="R35" s="163">
        <f t="shared" si="1"/>
        <v>0.4235</v>
      </c>
      <c r="S35" s="179"/>
      <c r="T35" s="229" t="s">
        <v>110</v>
      </c>
      <c r="U35" s="229"/>
      <c r="V35" s="235"/>
      <c r="W35" s="235"/>
      <c r="X35" s="237"/>
      <c r="Y35" s="237"/>
      <c r="Z35" s="164"/>
      <c r="AA35" s="50"/>
      <c r="AB35" s="231"/>
      <c r="AC35" s="239"/>
      <c r="AD35" s="183"/>
      <c r="AE35" s="240"/>
      <c r="AF35" s="51"/>
    </row>
    <row r="36" spans="1:32" s="19" customFormat="1" ht="12.75">
      <c r="A36" s="159" t="s">
        <v>114</v>
      </c>
      <c r="B36" s="160" t="s">
        <v>115</v>
      </c>
      <c r="C36" s="484" t="s">
        <v>1477</v>
      </c>
      <c r="D36" s="483" t="s">
        <v>1215</v>
      </c>
      <c r="E36" s="156" t="s">
        <v>245</v>
      </c>
      <c r="F36" s="105"/>
      <c r="G36" s="176" t="s">
        <v>252</v>
      </c>
      <c r="H36" s="241"/>
      <c r="I36" s="242"/>
      <c r="J36" s="158"/>
      <c r="K36" s="411" t="s">
        <v>1463</v>
      </c>
      <c r="L36" s="226" t="s">
        <v>32</v>
      </c>
      <c r="M36" s="162" t="s">
        <v>106</v>
      </c>
      <c r="N36" s="162">
        <v>1</v>
      </c>
      <c r="O36" s="49">
        <v>120</v>
      </c>
      <c r="P36" s="49">
        <v>70</v>
      </c>
      <c r="Q36" s="49">
        <v>70</v>
      </c>
      <c r="R36" s="163">
        <f t="shared" si="1"/>
        <v>0.588</v>
      </c>
      <c r="S36" s="179"/>
      <c r="T36" s="229" t="s">
        <v>110</v>
      </c>
      <c r="U36" s="308"/>
      <c r="V36" s="242"/>
      <c r="W36" s="242"/>
      <c r="X36" s="244"/>
      <c r="Y36" s="244"/>
      <c r="Z36" s="164"/>
      <c r="AA36" s="107"/>
      <c r="AB36" s="231"/>
      <c r="AC36" s="239"/>
      <c r="AD36" s="183"/>
      <c r="AE36" s="246"/>
      <c r="AF36" s="108"/>
    </row>
    <row r="37" spans="1:32" s="19" customFormat="1" ht="12.75">
      <c r="A37" s="159" t="s">
        <v>114</v>
      </c>
      <c r="B37" s="160" t="s">
        <v>115</v>
      </c>
      <c r="C37" s="484" t="s">
        <v>1477</v>
      </c>
      <c r="D37" s="483" t="s">
        <v>1215</v>
      </c>
      <c r="E37" s="156" t="s">
        <v>245</v>
      </c>
      <c r="F37" s="105"/>
      <c r="G37" s="176" t="s">
        <v>253</v>
      </c>
      <c r="H37" s="241"/>
      <c r="I37" s="242"/>
      <c r="J37" s="158"/>
      <c r="K37" s="411" t="s">
        <v>1463</v>
      </c>
      <c r="L37" s="226" t="s">
        <v>32</v>
      </c>
      <c r="M37" s="49" t="s">
        <v>106</v>
      </c>
      <c r="N37" s="162">
        <v>1</v>
      </c>
      <c r="O37" s="49">
        <v>150</v>
      </c>
      <c r="P37" s="49">
        <v>75</v>
      </c>
      <c r="Q37" s="49">
        <v>70</v>
      </c>
      <c r="R37" s="163">
        <f t="shared" si="1"/>
        <v>0.7875</v>
      </c>
      <c r="S37" s="179"/>
      <c r="T37" s="229" t="s">
        <v>110</v>
      </c>
      <c r="U37" s="308"/>
      <c r="V37" s="242"/>
      <c r="W37" s="242"/>
      <c r="X37" s="244"/>
      <c r="Y37" s="244"/>
      <c r="Z37" s="164"/>
      <c r="AA37" s="107"/>
      <c r="AB37" s="231"/>
      <c r="AC37" s="245"/>
      <c r="AD37" s="183"/>
      <c r="AE37" s="246"/>
      <c r="AF37" s="108" t="s">
        <v>140</v>
      </c>
    </row>
    <row r="38" spans="1:32" s="19" customFormat="1" ht="12.75">
      <c r="A38" s="159" t="s">
        <v>114</v>
      </c>
      <c r="B38" s="160" t="s">
        <v>115</v>
      </c>
      <c r="C38" s="484" t="s">
        <v>1477</v>
      </c>
      <c r="D38" s="680" t="s">
        <v>1215</v>
      </c>
      <c r="E38" s="676" t="s">
        <v>245</v>
      </c>
      <c r="F38" s="677" t="s">
        <v>1471</v>
      </c>
      <c r="G38" s="678" t="s">
        <v>254</v>
      </c>
      <c r="H38" s="692">
        <v>1213</v>
      </c>
      <c r="I38" s="677" t="s">
        <v>1439</v>
      </c>
      <c r="J38" s="693" t="s">
        <v>1437</v>
      </c>
      <c r="K38" s="694"/>
      <c r="L38" s="226" t="s">
        <v>32</v>
      </c>
      <c r="M38" s="49" t="s">
        <v>1221</v>
      </c>
      <c r="N38" s="162">
        <v>1</v>
      </c>
      <c r="O38" s="49">
        <v>120</v>
      </c>
      <c r="P38" s="49">
        <v>80</v>
      </c>
      <c r="Q38" s="49">
        <v>70</v>
      </c>
      <c r="R38" s="163">
        <f t="shared" si="1"/>
        <v>0.672</v>
      </c>
      <c r="S38" s="179"/>
      <c r="T38" s="229" t="s">
        <v>110</v>
      </c>
      <c r="U38" s="308"/>
      <c r="V38" s="242"/>
      <c r="W38" s="242"/>
      <c r="X38" s="244"/>
      <c r="Y38" s="244"/>
      <c r="Z38" s="164"/>
      <c r="AA38" s="107"/>
      <c r="AB38" s="231"/>
      <c r="AC38" s="245"/>
      <c r="AD38" s="183"/>
      <c r="AE38" s="246"/>
      <c r="AF38" s="108"/>
    </row>
    <row r="39" spans="1:32" s="19" customFormat="1" ht="12.75">
      <c r="A39" s="159" t="s">
        <v>114</v>
      </c>
      <c r="B39" s="160" t="s">
        <v>115</v>
      </c>
      <c r="C39" s="484" t="s">
        <v>1477</v>
      </c>
      <c r="D39" s="680" t="s">
        <v>1215</v>
      </c>
      <c r="E39" s="676" t="s">
        <v>245</v>
      </c>
      <c r="F39" s="677" t="s">
        <v>1471</v>
      </c>
      <c r="G39" s="678" t="s">
        <v>255</v>
      </c>
      <c r="H39" s="692">
        <v>1213</v>
      </c>
      <c r="I39" s="677" t="s">
        <v>1439</v>
      </c>
      <c r="J39" s="693" t="s">
        <v>1437</v>
      </c>
      <c r="K39" s="694"/>
      <c r="L39" s="226" t="s">
        <v>32</v>
      </c>
      <c r="M39" s="49" t="s">
        <v>1219</v>
      </c>
      <c r="N39" s="162">
        <v>1</v>
      </c>
      <c r="O39" s="106">
        <v>80</v>
      </c>
      <c r="P39" s="106">
        <v>80</v>
      </c>
      <c r="Q39" s="106">
        <v>70</v>
      </c>
      <c r="R39" s="163">
        <f t="shared" si="1"/>
        <v>0.448</v>
      </c>
      <c r="S39" s="179"/>
      <c r="T39" s="229" t="s">
        <v>110</v>
      </c>
      <c r="U39" s="308"/>
      <c r="V39" s="242"/>
      <c r="W39" s="242"/>
      <c r="X39" s="244"/>
      <c r="Y39" s="244"/>
      <c r="Z39" s="164"/>
      <c r="AA39" s="107"/>
      <c r="AB39" s="231"/>
      <c r="AC39" s="245"/>
      <c r="AD39" s="183"/>
      <c r="AE39" s="246"/>
      <c r="AF39" s="108"/>
    </row>
    <row r="40" spans="1:32" s="19" customFormat="1" ht="12.75">
      <c r="A40" s="159" t="s">
        <v>114</v>
      </c>
      <c r="B40" s="160" t="s">
        <v>115</v>
      </c>
      <c r="C40" s="484" t="s">
        <v>1477</v>
      </c>
      <c r="D40" s="680" t="s">
        <v>1215</v>
      </c>
      <c r="E40" s="676" t="s">
        <v>245</v>
      </c>
      <c r="F40" s="677" t="s">
        <v>1471</v>
      </c>
      <c r="G40" s="678" t="s">
        <v>256</v>
      </c>
      <c r="H40" s="692">
        <v>1213</v>
      </c>
      <c r="I40" s="677" t="s">
        <v>1439</v>
      </c>
      <c r="J40" s="693" t="s">
        <v>1437</v>
      </c>
      <c r="K40" s="694"/>
      <c r="L40" s="226" t="s">
        <v>32</v>
      </c>
      <c r="M40" s="49" t="s">
        <v>1220</v>
      </c>
      <c r="N40" s="162">
        <v>1</v>
      </c>
      <c r="O40" s="106">
        <v>170</v>
      </c>
      <c r="P40" s="106">
        <v>130</v>
      </c>
      <c r="Q40" s="106">
        <v>70</v>
      </c>
      <c r="R40" s="163">
        <f t="shared" si="1"/>
        <v>1.547</v>
      </c>
      <c r="S40" s="179"/>
      <c r="T40" s="229" t="s">
        <v>110</v>
      </c>
      <c r="U40" s="308"/>
      <c r="V40" s="242"/>
      <c r="W40" s="242"/>
      <c r="X40" s="244"/>
      <c r="Y40" s="244"/>
      <c r="Z40" s="164"/>
      <c r="AA40" s="107"/>
      <c r="AB40" s="231"/>
      <c r="AC40" s="245"/>
      <c r="AD40" s="183"/>
      <c r="AE40" s="246"/>
      <c r="AF40" s="108"/>
    </row>
    <row r="41" spans="1:32" s="19" customFormat="1" ht="12.75">
      <c r="A41" s="159" t="s">
        <v>114</v>
      </c>
      <c r="B41" s="160" t="s">
        <v>115</v>
      </c>
      <c r="C41" s="484" t="s">
        <v>1477</v>
      </c>
      <c r="D41" s="483" t="s">
        <v>1215</v>
      </c>
      <c r="E41" s="156" t="s">
        <v>245</v>
      </c>
      <c r="F41" s="643" t="s">
        <v>1571</v>
      </c>
      <c r="G41" s="176" t="s">
        <v>257</v>
      </c>
      <c r="H41" s="241">
        <v>1213</v>
      </c>
      <c r="I41" s="410" t="s">
        <v>1439</v>
      </c>
      <c r="J41" s="487" t="s">
        <v>119</v>
      </c>
      <c r="K41" s="243"/>
      <c r="L41" s="226" t="s">
        <v>48</v>
      </c>
      <c r="M41" s="162" t="s">
        <v>260</v>
      </c>
      <c r="N41" s="162">
        <v>1</v>
      </c>
      <c r="O41" s="106">
        <v>52</v>
      </c>
      <c r="P41" s="106">
        <v>52</v>
      </c>
      <c r="Q41" s="106">
        <v>122</v>
      </c>
      <c r="R41" s="163">
        <f t="shared" si="1"/>
        <v>0.329888</v>
      </c>
      <c r="S41" s="179"/>
      <c r="T41" s="229" t="s">
        <v>110</v>
      </c>
      <c r="U41" s="308"/>
      <c r="V41" s="242"/>
      <c r="W41" s="242"/>
      <c r="X41" s="244"/>
      <c r="Y41" s="244"/>
      <c r="Z41" s="164"/>
      <c r="AA41" s="107"/>
      <c r="AB41" s="231"/>
      <c r="AC41" s="245"/>
      <c r="AD41" s="183"/>
      <c r="AE41" s="246"/>
      <c r="AF41" s="108"/>
    </row>
    <row r="42" spans="1:32" s="19" customFormat="1" ht="12.75">
      <c r="A42" s="159" t="s">
        <v>114</v>
      </c>
      <c r="B42" s="160" t="s">
        <v>115</v>
      </c>
      <c r="C42" s="484" t="s">
        <v>1477</v>
      </c>
      <c r="D42" s="483" t="s">
        <v>1215</v>
      </c>
      <c r="E42" s="156" t="s">
        <v>245</v>
      </c>
      <c r="F42" s="643" t="s">
        <v>1571</v>
      </c>
      <c r="G42" s="176" t="s">
        <v>258</v>
      </c>
      <c r="H42" s="241">
        <v>1213</v>
      </c>
      <c r="I42" s="410" t="s">
        <v>1439</v>
      </c>
      <c r="J42" s="487" t="s">
        <v>119</v>
      </c>
      <c r="K42" s="243"/>
      <c r="L42" s="226" t="s">
        <v>32</v>
      </c>
      <c r="M42" s="162" t="s">
        <v>261</v>
      </c>
      <c r="N42" s="162">
        <v>1</v>
      </c>
      <c r="O42" s="106">
        <v>75</v>
      </c>
      <c r="P42" s="106">
        <v>90</v>
      </c>
      <c r="Q42" s="106">
        <v>71</v>
      </c>
      <c r="R42" s="163">
        <f t="shared" si="1"/>
        <v>0.47925</v>
      </c>
      <c r="S42" s="179"/>
      <c r="T42" s="229" t="s">
        <v>110</v>
      </c>
      <c r="U42" s="308"/>
      <c r="V42" s="242"/>
      <c r="W42" s="242"/>
      <c r="X42" s="244"/>
      <c r="Y42" s="244"/>
      <c r="Z42" s="164"/>
      <c r="AA42" s="107"/>
      <c r="AB42" s="231"/>
      <c r="AC42" s="245"/>
      <c r="AD42" s="183"/>
      <c r="AE42" s="246"/>
      <c r="AF42" s="108"/>
    </row>
    <row r="43" spans="1:32" s="19" customFormat="1" ht="12.75">
      <c r="A43" s="159" t="s">
        <v>114</v>
      </c>
      <c r="B43" s="160" t="s">
        <v>115</v>
      </c>
      <c r="C43" s="484" t="s">
        <v>1477</v>
      </c>
      <c r="D43" s="483" t="s">
        <v>1215</v>
      </c>
      <c r="E43" s="156" t="s">
        <v>245</v>
      </c>
      <c r="F43" s="643" t="s">
        <v>1571</v>
      </c>
      <c r="G43" s="176" t="s">
        <v>259</v>
      </c>
      <c r="H43" s="241">
        <v>1213</v>
      </c>
      <c r="I43" s="410" t="s">
        <v>1439</v>
      </c>
      <c r="J43" s="487" t="s">
        <v>119</v>
      </c>
      <c r="K43" s="243"/>
      <c r="L43" s="226" t="s">
        <v>32</v>
      </c>
      <c r="M43" s="162" t="s">
        <v>107</v>
      </c>
      <c r="N43" s="162">
        <v>1</v>
      </c>
      <c r="O43" s="106"/>
      <c r="P43" s="106"/>
      <c r="Q43" s="106"/>
      <c r="R43" s="163">
        <v>0.15</v>
      </c>
      <c r="S43" s="179"/>
      <c r="T43" s="229" t="s">
        <v>110</v>
      </c>
      <c r="U43" s="308"/>
      <c r="V43" s="242"/>
      <c r="W43" s="242"/>
      <c r="X43" s="244"/>
      <c r="Y43" s="244"/>
      <c r="Z43" s="164"/>
      <c r="AA43" s="107"/>
      <c r="AB43" s="231"/>
      <c r="AC43" s="245"/>
      <c r="AD43" s="183"/>
      <c r="AE43" s="246"/>
      <c r="AF43" s="108"/>
    </row>
    <row r="44" spans="1:32" s="19" customFormat="1" ht="12.75">
      <c r="A44" s="159" t="s">
        <v>114</v>
      </c>
      <c r="B44" s="160" t="s">
        <v>115</v>
      </c>
      <c r="C44" s="484" t="s">
        <v>1477</v>
      </c>
      <c r="D44" s="483" t="s">
        <v>1215</v>
      </c>
      <c r="E44" s="156" t="s">
        <v>245</v>
      </c>
      <c r="F44" s="643" t="s">
        <v>1571</v>
      </c>
      <c r="G44" s="176" t="s">
        <v>262</v>
      </c>
      <c r="H44" s="241">
        <v>1213</v>
      </c>
      <c r="I44" s="410" t="s">
        <v>1439</v>
      </c>
      <c r="J44" s="487" t="s">
        <v>119</v>
      </c>
      <c r="K44" s="243"/>
      <c r="L44" s="226" t="s">
        <v>32</v>
      </c>
      <c r="M44" s="162" t="s">
        <v>107</v>
      </c>
      <c r="N44" s="162">
        <v>1</v>
      </c>
      <c r="O44" s="106"/>
      <c r="P44" s="106"/>
      <c r="Q44" s="106"/>
      <c r="R44" s="163">
        <v>0.15</v>
      </c>
      <c r="S44" s="179"/>
      <c r="T44" s="229" t="s">
        <v>110</v>
      </c>
      <c r="U44" s="308"/>
      <c r="V44" s="242"/>
      <c r="W44" s="242"/>
      <c r="X44" s="244"/>
      <c r="Y44" s="244"/>
      <c r="Z44" s="164"/>
      <c r="AA44" s="107"/>
      <c r="AB44" s="231"/>
      <c r="AC44" s="245"/>
      <c r="AD44" s="183"/>
      <c r="AE44" s="246"/>
      <c r="AF44" s="108"/>
    </row>
    <row r="45" spans="1:32" s="19" customFormat="1" ht="12.75">
      <c r="A45" s="159" t="s">
        <v>114</v>
      </c>
      <c r="B45" s="160" t="s">
        <v>115</v>
      </c>
      <c r="C45" s="484" t="s">
        <v>1477</v>
      </c>
      <c r="D45" s="483" t="s">
        <v>1215</v>
      </c>
      <c r="E45" s="156" t="s">
        <v>245</v>
      </c>
      <c r="F45" s="105"/>
      <c r="G45" s="176" t="s">
        <v>263</v>
      </c>
      <c r="H45" s="241"/>
      <c r="I45" s="242"/>
      <c r="J45" s="158"/>
      <c r="K45" s="411" t="s">
        <v>1536</v>
      </c>
      <c r="L45" s="226" t="s">
        <v>32</v>
      </c>
      <c r="M45" s="162" t="s">
        <v>107</v>
      </c>
      <c r="N45" s="162">
        <v>1</v>
      </c>
      <c r="O45" s="106"/>
      <c r="P45" s="106"/>
      <c r="Q45" s="106"/>
      <c r="R45" s="163">
        <v>0.15</v>
      </c>
      <c r="S45" s="179"/>
      <c r="T45" s="229" t="s">
        <v>99</v>
      </c>
      <c r="U45" s="308"/>
      <c r="V45" s="242"/>
      <c r="W45" s="242"/>
      <c r="X45" s="244"/>
      <c r="Y45" s="244"/>
      <c r="Z45" s="164"/>
      <c r="AA45" s="107"/>
      <c r="AB45" s="231"/>
      <c r="AC45" s="245"/>
      <c r="AD45" s="183"/>
      <c r="AE45" s="246"/>
      <c r="AF45" s="108"/>
    </row>
    <row r="46" spans="1:32" s="19" customFormat="1" ht="12.75">
      <c r="A46" s="159" t="s">
        <v>114</v>
      </c>
      <c r="B46" s="160" t="s">
        <v>115</v>
      </c>
      <c r="C46" s="484" t="s">
        <v>1477</v>
      </c>
      <c r="D46" s="483" t="s">
        <v>1215</v>
      </c>
      <c r="E46" s="156" t="s">
        <v>245</v>
      </c>
      <c r="F46" s="643" t="s">
        <v>1571</v>
      </c>
      <c r="G46" s="176" t="s">
        <v>265</v>
      </c>
      <c r="H46" s="241">
        <v>1213</v>
      </c>
      <c r="I46" s="410" t="s">
        <v>1439</v>
      </c>
      <c r="J46" s="487" t="s">
        <v>119</v>
      </c>
      <c r="K46" s="243"/>
      <c r="L46" s="226" t="s">
        <v>33</v>
      </c>
      <c r="M46" s="106" t="s">
        <v>109</v>
      </c>
      <c r="N46" s="162">
        <v>1</v>
      </c>
      <c r="O46" s="106"/>
      <c r="P46" s="106"/>
      <c r="Q46" s="106"/>
      <c r="R46" s="163">
        <v>0.1</v>
      </c>
      <c r="S46" s="179"/>
      <c r="T46" s="229" t="s">
        <v>110</v>
      </c>
      <c r="U46" s="308"/>
      <c r="V46" s="242"/>
      <c r="W46" s="242"/>
      <c r="X46" s="244"/>
      <c r="Y46" s="244"/>
      <c r="Z46" s="164"/>
      <c r="AA46" s="107"/>
      <c r="AB46" s="231"/>
      <c r="AC46" s="245"/>
      <c r="AD46" s="183"/>
      <c r="AE46" s="246"/>
      <c r="AF46" s="108"/>
    </row>
    <row r="47" spans="1:32" s="19" customFormat="1" ht="12.75">
      <c r="A47" s="159" t="s">
        <v>114</v>
      </c>
      <c r="B47" s="160" t="s">
        <v>115</v>
      </c>
      <c r="C47" s="484" t="s">
        <v>1477</v>
      </c>
      <c r="D47" s="483" t="s">
        <v>1215</v>
      </c>
      <c r="E47" s="156" t="s">
        <v>245</v>
      </c>
      <c r="F47" s="643" t="s">
        <v>1571</v>
      </c>
      <c r="G47" s="176" t="s">
        <v>266</v>
      </c>
      <c r="H47" s="241">
        <v>1213</v>
      </c>
      <c r="I47" s="410" t="s">
        <v>1439</v>
      </c>
      <c r="J47" s="487" t="s">
        <v>1437</v>
      </c>
      <c r="K47" s="243"/>
      <c r="L47" s="226" t="s">
        <v>33</v>
      </c>
      <c r="M47" s="106" t="s">
        <v>109</v>
      </c>
      <c r="N47" s="162">
        <v>1</v>
      </c>
      <c r="O47" s="106"/>
      <c r="P47" s="106"/>
      <c r="Q47" s="106"/>
      <c r="R47" s="163">
        <v>0.1</v>
      </c>
      <c r="S47" s="179"/>
      <c r="T47" s="229" t="s">
        <v>110</v>
      </c>
      <c r="U47" s="308"/>
      <c r="V47" s="242"/>
      <c r="W47" s="242"/>
      <c r="X47" s="244"/>
      <c r="Y47" s="244"/>
      <c r="Z47" s="164"/>
      <c r="AA47" s="107"/>
      <c r="AB47" s="231"/>
      <c r="AC47" s="245"/>
      <c r="AD47" s="183"/>
      <c r="AE47" s="246"/>
      <c r="AF47" s="108"/>
    </row>
    <row r="48" spans="1:32" s="19" customFormat="1" ht="12.75">
      <c r="A48" s="159" t="s">
        <v>114</v>
      </c>
      <c r="B48" s="160" t="s">
        <v>115</v>
      </c>
      <c r="C48" s="484" t="s">
        <v>1477</v>
      </c>
      <c r="D48" s="483" t="s">
        <v>1215</v>
      </c>
      <c r="E48" s="156" t="s">
        <v>245</v>
      </c>
      <c r="F48" s="643" t="s">
        <v>1571</v>
      </c>
      <c r="G48" s="176" t="s">
        <v>267</v>
      </c>
      <c r="H48" s="241">
        <v>1213</v>
      </c>
      <c r="I48" s="410" t="s">
        <v>1439</v>
      </c>
      <c r="J48" s="487" t="s">
        <v>119</v>
      </c>
      <c r="K48" s="243"/>
      <c r="L48" s="226" t="s">
        <v>33</v>
      </c>
      <c r="M48" s="106" t="s">
        <v>166</v>
      </c>
      <c r="N48" s="162">
        <v>1</v>
      </c>
      <c r="O48" s="106"/>
      <c r="P48" s="106"/>
      <c r="Q48" s="106"/>
      <c r="R48" s="163">
        <v>0.15</v>
      </c>
      <c r="S48" s="179"/>
      <c r="T48" s="229" t="s">
        <v>110</v>
      </c>
      <c r="U48" s="308"/>
      <c r="V48" s="242"/>
      <c r="W48" s="242"/>
      <c r="X48" s="244"/>
      <c r="Y48" s="244"/>
      <c r="Z48" s="164"/>
      <c r="AA48" s="107"/>
      <c r="AB48" s="231"/>
      <c r="AC48" s="245"/>
      <c r="AD48" s="183"/>
      <c r="AE48" s="246"/>
      <c r="AF48" s="108"/>
    </row>
    <row r="49" spans="1:32" s="19" customFormat="1" ht="12.75">
      <c r="A49" s="159" t="s">
        <v>114</v>
      </c>
      <c r="B49" s="160" t="s">
        <v>115</v>
      </c>
      <c r="C49" s="484" t="s">
        <v>1477</v>
      </c>
      <c r="D49" s="483" t="s">
        <v>1215</v>
      </c>
      <c r="E49" s="156" t="s">
        <v>245</v>
      </c>
      <c r="F49" s="643" t="s">
        <v>1571</v>
      </c>
      <c r="G49" s="176" t="s">
        <v>268</v>
      </c>
      <c r="H49" s="241">
        <v>1213</v>
      </c>
      <c r="I49" s="410" t="s">
        <v>1439</v>
      </c>
      <c r="J49" s="487" t="s">
        <v>119</v>
      </c>
      <c r="K49" s="243"/>
      <c r="L49" s="226" t="s">
        <v>49</v>
      </c>
      <c r="M49" s="106" t="s">
        <v>272</v>
      </c>
      <c r="N49" s="162">
        <v>1</v>
      </c>
      <c r="O49" s="106"/>
      <c r="P49" s="106"/>
      <c r="Q49" s="106"/>
      <c r="R49" s="163">
        <v>0.05</v>
      </c>
      <c r="S49" s="179"/>
      <c r="T49" s="229" t="s">
        <v>110</v>
      </c>
      <c r="U49" s="308" t="s">
        <v>99</v>
      </c>
      <c r="V49" s="106"/>
      <c r="W49" s="106" t="s">
        <v>99</v>
      </c>
      <c r="X49" s="244"/>
      <c r="Y49" s="244"/>
      <c r="Z49" s="164"/>
      <c r="AA49" s="107"/>
      <c r="AB49" s="231"/>
      <c r="AC49" s="245"/>
      <c r="AD49" s="183"/>
      <c r="AE49" s="246"/>
      <c r="AF49" s="108"/>
    </row>
    <row r="50" spans="1:32" s="19" customFormat="1" ht="12.75">
      <c r="A50" s="159" t="s">
        <v>114</v>
      </c>
      <c r="B50" s="160" t="s">
        <v>115</v>
      </c>
      <c r="C50" s="484" t="s">
        <v>1477</v>
      </c>
      <c r="D50" s="483" t="s">
        <v>1215</v>
      </c>
      <c r="E50" s="156" t="s">
        <v>245</v>
      </c>
      <c r="F50" s="643" t="s">
        <v>1571</v>
      </c>
      <c r="G50" s="176" t="s">
        <v>269</v>
      </c>
      <c r="H50" s="241">
        <v>1213</v>
      </c>
      <c r="I50" s="410" t="s">
        <v>1439</v>
      </c>
      <c r="J50" s="487" t="s">
        <v>119</v>
      </c>
      <c r="K50" s="243"/>
      <c r="L50" s="226" t="s">
        <v>49</v>
      </c>
      <c r="M50" s="106" t="s">
        <v>273</v>
      </c>
      <c r="N50" s="162">
        <v>1</v>
      </c>
      <c r="O50" s="106"/>
      <c r="P50" s="106"/>
      <c r="Q50" s="106"/>
      <c r="R50" s="163">
        <v>0.1</v>
      </c>
      <c r="S50" s="210"/>
      <c r="T50" s="229" t="s">
        <v>110</v>
      </c>
      <c r="U50" s="308" t="s">
        <v>99</v>
      </c>
      <c r="V50" s="242"/>
      <c r="W50" s="242"/>
      <c r="X50" s="244"/>
      <c r="Y50" s="244"/>
      <c r="Z50" s="164"/>
      <c r="AA50" s="107"/>
      <c r="AB50" s="231"/>
      <c r="AC50" s="245"/>
      <c r="AD50" s="211"/>
      <c r="AE50" s="246"/>
      <c r="AF50" s="108"/>
    </row>
    <row r="51" spans="1:33" s="19" customFormat="1" ht="12.75">
      <c r="A51" s="159" t="s">
        <v>114</v>
      </c>
      <c r="B51" s="160" t="s">
        <v>115</v>
      </c>
      <c r="C51" s="484" t="s">
        <v>1477</v>
      </c>
      <c r="D51" s="483" t="s">
        <v>1215</v>
      </c>
      <c r="E51" s="156" t="s">
        <v>245</v>
      </c>
      <c r="F51" s="643" t="s">
        <v>1571</v>
      </c>
      <c r="G51" s="176" t="s">
        <v>270</v>
      </c>
      <c r="H51" s="241">
        <v>1213</v>
      </c>
      <c r="I51" s="410" t="s">
        <v>1439</v>
      </c>
      <c r="J51" s="487" t="s">
        <v>119</v>
      </c>
      <c r="K51" s="236"/>
      <c r="L51" s="226" t="s">
        <v>49</v>
      </c>
      <c r="M51" s="49" t="s">
        <v>170</v>
      </c>
      <c r="N51" s="162">
        <v>1</v>
      </c>
      <c r="O51" s="49"/>
      <c r="P51" s="49"/>
      <c r="Q51" s="49"/>
      <c r="R51" s="163">
        <v>0.1</v>
      </c>
      <c r="S51" s="179"/>
      <c r="T51" s="229" t="s">
        <v>110</v>
      </c>
      <c r="U51" s="308" t="s">
        <v>99</v>
      </c>
      <c r="V51" s="235"/>
      <c r="W51" s="235"/>
      <c r="X51" s="237"/>
      <c r="Y51" s="237"/>
      <c r="Z51" s="164"/>
      <c r="AA51" s="50"/>
      <c r="AB51" s="231"/>
      <c r="AC51" s="239"/>
      <c r="AD51" s="183"/>
      <c r="AE51" s="240"/>
      <c r="AF51" s="51"/>
      <c r="AG51" s="212"/>
    </row>
    <row r="52" spans="1:33" s="19" customFormat="1" ht="12.75">
      <c r="A52" s="159" t="s">
        <v>114</v>
      </c>
      <c r="B52" s="160" t="s">
        <v>115</v>
      </c>
      <c r="C52" s="484" t="s">
        <v>1477</v>
      </c>
      <c r="D52" s="483" t="s">
        <v>1215</v>
      </c>
      <c r="E52" s="156" t="s">
        <v>245</v>
      </c>
      <c r="F52" s="643" t="s">
        <v>1571</v>
      </c>
      <c r="G52" s="176" t="s">
        <v>271</v>
      </c>
      <c r="H52" s="241">
        <v>1213</v>
      </c>
      <c r="I52" s="410" t="s">
        <v>1439</v>
      </c>
      <c r="J52" s="487" t="s">
        <v>119</v>
      </c>
      <c r="K52" s="236"/>
      <c r="L52" s="226" t="s">
        <v>49</v>
      </c>
      <c r="M52" s="49" t="s">
        <v>281</v>
      </c>
      <c r="N52" s="162">
        <v>1</v>
      </c>
      <c r="O52" s="49"/>
      <c r="P52" s="49"/>
      <c r="Q52" s="49"/>
      <c r="R52" s="163">
        <v>0.2</v>
      </c>
      <c r="S52" s="179"/>
      <c r="T52" s="229" t="s">
        <v>110</v>
      </c>
      <c r="U52" s="229" t="s">
        <v>99</v>
      </c>
      <c r="V52" s="235"/>
      <c r="W52" s="235"/>
      <c r="X52" s="237"/>
      <c r="Y52" s="259"/>
      <c r="Z52" s="164"/>
      <c r="AA52" s="50"/>
      <c r="AB52" s="231"/>
      <c r="AC52" s="239"/>
      <c r="AD52" s="183"/>
      <c r="AE52" s="260"/>
      <c r="AF52" s="261"/>
      <c r="AG52" s="253"/>
    </row>
    <row r="53" spans="1:33" s="19" customFormat="1" ht="12.75">
      <c r="A53" s="159" t="s">
        <v>114</v>
      </c>
      <c r="B53" s="160" t="s">
        <v>115</v>
      </c>
      <c r="C53" s="484" t="s">
        <v>1477</v>
      </c>
      <c r="D53" s="483" t="s">
        <v>1215</v>
      </c>
      <c r="E53" s="156" t="s">
        <v>245</v>
      </c>
      <c r="F53" s="643" t="s">
        <v>1571</v>
      </c>
      <c r="G53" s="176" t="s">
        <v>274</v>
      </c>
      <c r="H53" s="234">
        <v>1213</v>
      </c>
      <c r="I53" s="436" t="s">
        <v>1439</v>
      </c>
      <c r="J53" s="642" t="s">
        <v>1437</v>
      </c>
      <c r="K53" s="236"/>
      <c r="L53" s="226" t="s">
        <v>33</v>
      </c>
      <c r="M53" s="49" t="s">
        <v>173</v>
      </c>
      <c r="N53" s="162">
        <v>1</v>
      </c>
      <c r="O53" s="49">
        <v>62</v>
      </c>
      <c r="P53" s="49">
        <v>60</v>
      </c>
      <c r="Q53" s="49">
        <v>160</v>
      </c>
      <c r="R53" s="163">
        <f>(O53*P53*Q53)/1000000</f>
        <v>0.5952</v>
      </c>
      <c r="S53" s="179"/>
      <c r="T53" s="229" t="s">
        <v>110</v>
      </c>
      <c r="U53" s="229"/>
      <c r="V53" s="235"/>
      <c r="W53" s="235"/>
      <c r="X53" s="237"/>
      <c r="Y53" s="259"/>
      <c r="Z53" s="164"/>
      <c r="AA53" s="50"/>
      <c r="AB53" s="231"/>
      <c r="AC53" s="239"/>
      <c r="AD53" s="183"/>
      <c r="AE53" s="260"/>
      <c r="AF53" s="261"/>
      <c r="AG53" s="253"/>
    </row>
    <row r="54" spans="1:33" s="19" customFormat="1" ht="12.75">
      <c r="A54" s="159" t="s">
        <v>114</v>
      </c>
      <c r="B54" s="160" t="s">
        <v>115</v>
      </c>
      <c r="C54" s="484" t="s">
        <v>1477</v>
      </c>
      <c r="D54" s="483" t="s">
        <v>1215</v>
      </c>
      <c r="E54" s="156" t="s">
        <v>245</v>
      </c>
      <c r="F54" s="643" t="s">
        <v>1571</v>
      </c>
      <c r="G54" s="176" t="s">
        <v>275</v>
      </c>
      <c r="H54" s="234">
        <v>1213</v>
      </c>
      <c r="I54" s="436" t="s">
        <v>1439</v>
      </c>
      <c r="J54" s="642" t="s">
        <v>1437</v>
      </c>
      <c r="K54" s="236"/>
      <c r="L54" s="226" t="s">
        <v>48</v>
      </c>
      <c r="M54" s="49" t="s">
        <v>282</v>
      </c>
      <c r="N54" s="162">
        <v>1</v>
      </c>
      <c r="O54" s="49"/>
      <c r="P54" s="49"/>
      <c r="Q54" s="49"/>
      <c r="R54" s="163">
        <v>1</v>
      </c>
      <c r="S54" s="179"/>
      <c r="T54" s="229" t="s">
        <v>110</v>
      </c>
      <c r="U54" s="229"/>
      <c r="V54" s="235"/>
      <c r="W54" s="235"/>
      <c r="X54" s="237"/>
      <c r="Y54" s="259"/>
      <c r="Z54" s="164"/>
      <c r="AA54" s="50"/>
      <c r="AB54" s="231"/>
      <c r="AC54" s="239"/>
      <c r="AD54" s="183"/>
      <c r="AE54" s="260"/>
      <c r="AF54" s="261"/>
      <c r="AG54" s="253"/>
    </row>
    <row r="55" spans="1:33" s="19" customFormat="1" ht="12.75">
      <c r="A55" s="159" t="s">
        <v>114</v>
      </c>
      <c r="B55" s="160" t="s">
        <v>115</v>
      </c>
      <c r="C55" s="484" t="s">
        <v>1477</v>
      </c>
      <c r="D55" s="483" t="s">
        <v>1215</v>
      </c>
      <c r="E55" s="156" t="s">
        <v>245</v>
      </c>
      <c r="F55" s="643" t="s">
        <v>1571</v>
      </c>
      <c r="G55" s="176" t="s">
        <v>276</v>
      </c>
      <c r="H55" s="234">
        <v>1213</v>
      </c>
      <c r="I55" s="436" t="s">
        <v>1439</v>
      </c>
      <c r="J55" s="642" t="s">
        <v>1437</v>
      </c>
      <c r="K55" s="236"/>
      <c r="L55" s="226" t="s">
        <v>49</v>
      </c>
      <c r="M55" s="49" t="s">
        <v>283</v>
      </c>
      <c r="N55" s="162">
        <v>1</v>
      </c>
      <c r="O55" s="49"/>
      <c r="P55" s="49"/>
      <c r="Q55" s="49"/>
      <c r="R55" s="163">
        <v>0.05</v>
      </c>
      <c r="S55" s="179"/>
      <c r="T55" s="229" t="s">
        <v>110</v>
      </c>
      <c r="U55" s="229"/>
      <c r="V55" s="235"/>
      <c r="W55" s="235"/>
      <c r="X55" s="237"/>
      <c r="Y55" s="259"/>
      <c r="Z55" s="164"/>
      <c r="AA55" s="50"/>
      <c r="AB55" s="231"/>
      <c r="AC55" s="239"/>
      <c r="AD55" s="183"/>
      <c r="AE55" s="260"/>
      <c r="AF55" s="261"/>
      <c r="AG55" s="253"/>
    </row>
    <row r="56" spans="1:33" s="19" customFormat="1" ht="12.75">
      <c r="A56" s="159" t="s">
        <v>114</v>
      </c>
      <c r="B56" s="160" t="s">
        <v>115</v>
      </c>
      <c r="C56" s="484" t="s">
        <v>1477</v>
      </c>
      <c r="D56" s="483" t="s">
        <v>1215</v>
      </c>
      <c r="E56" s="156" t="s">
        <v>245</v>
      </c>
      <c r="F56" s="643" t="s">
        <v>1571</v>
      </c>
      <c r="G56" s="176" t="s">
        <v>277</v>
      </c>
      <c r="H56" s="234">
        <v>1213</v>
      </c>
      <c r="I56" s="436" t="s">
        <v>1439</v>
      </c>
      <c r="J56" s="642" t="s">
        <v>1437</v>
      </c>
      <c r="K56" s="236"/>
      <c r="L56" s="226" t="s">
        <v>49</v>
      </c>
      <c r="M56" s="49" t="s">
        <v>273</v>
      </c>
      <c r="N56" s="162">
        <v>1</v>
      </c>
      <c r="O56" s="49"/>
      <c r="P56" s="49"/>
      <c r="Q56" s="49"/>
      <c r="R56" s="163">
        <v>0.1</v>
      </c>
      <c r="S56" s="179"/>
      <c r="T56" s="229" t="s">
        <v>110</v>
      </c>
      <c r="U56" s="229" t="s">
        <v>99</v>
      </c>
      <c r="V56" s="235"/>
      <c r="W56" s="235"/>
      <c r="X56" s="237"/>
      <c r="Y56" s="259"/>
      <c r="Z56" s="164"/>
      <c r="AA56" s="50"/>
      <c r="AB56" s="231"/>
      <c r="AC56" s="239"/>
      <c r="AD56" s="183"/>
      <c r="AE56" s="260"/>
      <c r="AF56" s="261"/>
      <c r="AG56" s="253"/>
    </row>
    <row r="57" spans="1:33" s="19" customFormat="1" ht="12.75">
      <c r="A57" s="159" t="s">
        <v>114</v>
      </c>
      <c r="B57" s="160" t="s">
        <v>115</v>
      </c>
      <c r="C57" s="484" t="s">
        <v>1477</v>
      </c>
      <c r="D57" s="483" t="s">
        <v>1215</v>
      </c>
      <c r="E57" s="156" t="s">
        <v>245</v>
      </c>
      <c r="F57" s="643" t="s">
        <v>1571</v>
      </c>
      <c r="G57" s="176" t="s">
        <v>278</v>
      </c>
      <c r="H57" s="234">
        <v>1213</v>
      </c>
      <c r="I57" s="436" t="s">
        <v>1439</v>
      </c>
      <c r="J57" s="642" t="s">
        <v>1437</v>
      </c>
      <c r="K57" s="236"/>
      <c r="L57" s="226" t="s">
        <v>49</v>
      </c>
      <c r="M57" s="49" t="s">
        <v>170</v>
      </c>
      <c r="N57" s="162">
        <v>1</v>
      </c>
      <c r="O57" s="49"/>
      <c r="P57" s="49"/>
      <c r="Q57" s="49"/>
      <c r="R57" s="163">
        <v>0.05</v>
      </c>
      <c r="S57" s="179"/>
      <c r="T57" s="229" t="s">
        <v>110</v>
      </c>
      <c r="U57" s="229"/>
      <c r="V57" s="235"/>
      <c r="W57" s="235"/>
      <c r="X57" s="237"/>
      <c r="Y57" s="259"/>
      <c r="Z57" s="164"/>
      <c r="AA57" s="50"/>
      <c r="AB57" s="231"/>
      <c r="AC57" s="239"/>
      <c r="AD57" s="183"/>
      <c r="AE57" s="260"/>
      <c r="AF57" s="261"/>
      <c r="AG57" s="253"/>
    </row>
    <row r="58" spans="1:33" s="19" customFormat="1" ht="12.75">
      <c r="A58" s="159" t="s">
        <v>114</v>
      </c>
      <c r="B58" s="160" t="s">
        <v>115</v>
      </c>
      <c r="C58" s="484" t="s">
        <v>1477</v>
      </c>
      <c r="D58" s="483" t="s">
        <v>1215</v>
      </c>
      <c r="E58" s="156" t="s">
        <v>245</v>
      </c>
      <c r="F58" s="643" t="s">
        <v>1571</v>
      </c>
      <c r="G58" s="176" t="s">
        <v>279</v>
      </c>
      <c r="H58" s="234">
        <v>1213</v>
      </c>
      <c r="I58" s="436" t="s">
        <v>1439</v>
      </c>
      <c r="J58" s="642" t="s">
        <v>1437</v>
      </c>
      <c r="K58" s="236"/>
      <c r="L58" s="226" t="s">
        <v>49</v>
      </c>
      <c r="M58" s="49" t="s">
        <v>284</v>
      </c>
      <c r="N58" s="162">
        <v>1</v>
      </c>
      <c r="O58" s="49"/>
      <c r="P58" s="49"/>
      <c r="Q58" s="49"/>
      <c r="R58" s="163">
        <v>0.1</v>
      </c>
      <c r="S58" s="179"/>
      <c r="T58" s="229" t="s">
        <v>110</v>
      </c>
      <c r="U58" s="229" t="s">
        <v>99</v>
      </c>
      <c r="V58" s="235"/>
      <c r="W58" s="235"/>
      <c r="X58" s="237"/>
      <c r="Y58" s="259"/>
      <c r="Z58" s="164"/>
      <c r="AA58" s="50"/>
      <c r="AB58" s="231"/>
      <c r="AC58" s="239"/>
      <c r="AD58" s="183"/>
      <c r="AE58" s="260"/>
      <c r="AF58" s="261"/>
      <c r="AG58" s="212"/>
    </row>
    <row r="59" spans="1:33" s="19" customFormat="1" ht="12.75">
      <c r="A59" s="293" t="s">
        <v>114</v>
      </c>
      <c r="B59" s="105" t="s">
        <v>115</v>
      </c>
      <c r="C59" s="484" t="s">
        <v>1477</v>
      </c>
      <c r="D59" s="483" t="s">
        <v>1215</v>
      </c>
      <c r="E59" s="156" t="s">
        <v>245</v>
      </c>
      <c r="F59" s="643" t="s">
        <v>1571</v>
      </c>
      <c r="G59" s="294" t="s">
        <v>280</v>
      </c>
      <c r="H59" s="234">
        <v>1213</v>
      </c>
      <c r="I59" s="436" t="s">
        <v>1439</v>
      </c>
      <c r="J59" s="642" t="s">
        <v>1437</v>
      </c>
      <c r="K59" s="243"/>
      <c r="L59" s="241" t="s">
        <v>49</v>
      </c>
      <c r="M59" s="106" t="s">
        <v>285</v>
      </c>
      <c r="N59" s="106">
        <v>1</v>
      </c>
      <c r="O59" s="106"/>
      <c r="P59" s="106"/>
      <c r="Q59" s="106"/>
      <c r="R59" s="295">
        <v>0.1</v>
      </c>
      <c r="S59" s="210"/>
      <c r="T59" s="242" t="s">
        <v>110</v>
      </c>
      <c r="U59" s="242"/>
      <c r="V59" s="242" t="s">
        <v>99</v>
      </c>
      <c r="W59" s="242"/>
      <c r="X59" s="237"/>
      <c r="Y59" s="259"/>
      <c r="Z59" s="164"/>
      <c r="AA59" s="50"/>
      <c r="AB59" s="231"/>
      <c r="AC59" s="239"/>
      <c r="AD59" s="183"/>
      <c r="AE59" s="260"/>
      <c r="AF59" s="261"/>
      <c r="AG59" s="212"/>
    </row>
    <row r="60" spans="1:33" s="19" customFormat="1" ht="12.75">
      <c r="A60" s="159" t="s">
        <v>114</v>
      </c>
      <c r="B60" s="160" t="s">
        <v>115</v>
      </c>
      <c r="C60" s="484" t="s">
        <v>1477</v>
      </c>
      <c r="D60" s="483" t="s">
        <v>1215</v>
      </c>
      <c r="E60" s="484" t="s">
        <v>245</v>
      </c>
      <c r="F60" s="643" t="s">
        <v>1571</v>
      </c>
      <c r="G60" s="176" t="s">
        <v>1154</v>
      </c>
      <c r="H60" s="437">
        <v>1213</v>
      </c>
      <c r="I60" s="436" t="s">
        <v>1540</v>
      </c>
      <c r="J60" s="157" t="s">
        <v>1541</v>
      </c>
      <c r="K60" s="236"/>
      <c r="L60" s="226" t="s">
        <v>49</v>
      </c>
      <c r="M60" s="49" t="s">
        <v>170</v>
      </c>
      <c r="N60" s="162">
        <v>1</v>
      </c>
      <c r="O60" s="49"/>
      <c r="P60" s="49"/>
      <c r="Q60" s="49"/>
      <c r="R60" s="163">
        <v>0.25</v>
      </c>
      <c r="S60" s="179"/>
      <c r="T60" s="229" t="s">
        <v>110</v>
      </c>
      <c r="U60" s="436" t="s">
        <v>99</v>
      </c>
      <c r="V60" s="235"/>
      <c r="W60" s="237"/>
      <c r="X60" s="237"/>
      <c r="Y60" s="259"/>
      <c r="Z60" s="164"/>
      <c r="AA60" s="50"/>
      <c r="AB60" s="231"/>
      <c r="AC60" s="239"/>
      <c r="AD60" s="183"/>
      <c r="AE60" s="260"/>
      <c r="AF60" s="261"/>
      <c r="AG60" s="253"/>
    </row>
    <row r="61" spans="1:33" s="19" customFormat="1" ht="12.75">
      <c r="A61" s="159" t="s">
        <v>114</v>
      </c>
      <c r="B61" s="160" t="s">
        <v>115</v>
      </c>
      <c r="C61" s="484" t="s">
        <v>1477</v>
      </c>
      <c r="D61" s="483" t="s">
        <v>1215</v>
      </c>
      <c r="E61" s="484" t="s">
        <v>245</v>
      </c>
      <c r="F61" s="643" t="s">
        <v>1571</v>
      </c>
      <c r="G61" s="176" t="s">
        <v>1155</v>
      </c>
      <c r="H61" s="437">
        <v>1213</v>
      </c>
      <c r="I61" s="436" t="s">
        <v>1540</v>
      </c>
      <c r="J61" s="157" t="s">
        <v>1541</v>
      </c>
      <c r="K61" s="236"/>
      <c r="L61" s="226" t="s">
        <v>49</v>
      </c>
      <c r="M61" s="436" t="s">
        <v>170</v>
      </c>
      <c r="N61" s="162">
        <v>1</v>
      </c>
      <c r="O61" s="49"/>
      <c r="P61" s="49"/>
      <c r="Q61" s="49"/>
      <c r="R61" s="163">
        <v>0.25</v>
      </c>
      <c r="S61" s="179"/>
      <c r="T61" s="229" t="s">
        <v>110</v>
      </c>
      <c r="U61" s="436" t="s">
        <v>99</v>
      </c>
      <c r="V61" s="235"/>
      <c r="W61" s="237"/>
      <c r="X61" s="237"/>
      <c r="Y61" s="259"/>
      <c r="Z61" s="164"/>
      <c r="AA61" s="50"/>
      <c r="AB61" s="231"/>
      <c r="AC61" s="239"/>
      <c r="AD61" s="183"/>
      <c r="AE61" s="260"/>
      <c r="AF61" s="261"/>
      <c r="AG61" s="253"/>
    </row>
    <row r="62" spans="1:32" s="19" customFormat="1" ht="12.75">
      <c r="A62" s="159" t="s">
        <v>114</v>
      </c>
      <c r="B62" s="160" t="s">
        <v>115</v>
      </c>
      <c r="C62" s="484" t="s">
        <v>1477</v>
      </c>
      <c r="D62" s="160" t="s">
        <v>1215</v>
      </c>
      <c r="E62" s="484" t="s">
        <v>245</v>
      </c>
      <c r="F62" s="643" t="s">
        <v>1441</v>
      </c>
      <c r="G62" s="176" t="s">
        <v>1567</v>
      </c>
      <c r="H62" s="409">
        <v>1323</v>
      </c>
      <c r="I62" s="410" t="s">
        <v>1215</v>
      </c>
      <c r="J62" s="487" t="s">
        <v>1432</v>
      </c>
      <c r="K62" s="411"/>
      <c r="L62" s="412" t="s">
        <v>33</v>
      </c>
      <c r="M62" s="106" t="s">
        <v>1572</v>
      </c>
      <c r="N62" s="162">
        <v>1</v>
      </c>
      <c r="O62" s="106"/>
      <c r="P62" s="106"/>
      <c r="Q62" s="106"/>
      <c r="R62" s="163">
        <v>0.15</v>
      </c>
      <c r="S62" s="179">
        <f>IF(T62="O",R62,0)</f>
        <v>0</v>
      </c>
      <c r="T62" s="413" t="s">
        <v>110</v>
      </c>
      <c r="U62" s="410"/>
      <c r="V62" s="410"/>
      <c r="W62" s="414"/>
      <c r="X62" s="414"/>
      <c r="Y62" s="414"/>
      <c r="Z62" s="468"/>
      <c r="AA62" s="107"/>
      <c r="AB62" s="410"/>
      <c r="AC62" s="415"/>
      <c r="AD62" s="183">
        <f>IF(AE62="O",AC62,0)</f>
        <v>0</v>
      </c>
      <c r="AE62" s="416"/>
      <c r="AF62" s="108"/>
    </row>
    <row r="63" spans="1:33" s="19" customFormat="1" ht="12.75">
      <c r="A63" s="159" t="s">
        <v>114</v>
      </c>
      <c r="B63" s="160" t="s">
        <v>115</v>
      </c>
      <c r="C63" s="484" t="s">
        <v>1477</v>
      </c>
      <c r="D63" s="160" t="s">
        <v>1215</v>
      </c>
      <c r="E63" s="156" t="s">
        <v>245</v>
      </c>
      <c r="F63" s="641" t="s">
        <v>1571</v>
      </c>
      <c r="G63" s="176" t="s">
        <v>1575</v>
      </c>
      <c r="H63" s="409">
        <v>1213</v>
      </c>
      <c r="I63" s="410" t="s">
        <v>1439</v>
      </c>
      <c r="J63" s="158" t="s">
        <v>119</v>
      </c>
      <c r="K63" s="458"/>
      <c r="L63" s="412" t="s">
        <v>49</v>
      </c>
      <c r="M63" s="436" t="s">
        <v>1576</v>
      </c>
      <c r="N63" s="162">
        <v>1</v>
      </c>
      <c r="O63" s="49"/>
      <c r="P63" s="49"/>
      <c r="Q63" s="49"/>
      <c r="R63" s="163">
        <v>0.25</v>
      </c>
      <c r="S63" s="179"/>
      <c r="T63" s="413" t="s">
        <v>110</v>
      </c>
      <c r="U63" s="664" t="s">
        <v>99</v>
      </c>
      <c r="V63" s="436"/>
      <c r="W63" s="436"/>
      <c r="X63" s="435"/>
      <c r="Y63" s="435"/>
      <c r="Z63" s="652"/>
      <c r="AA63" s="50"/>
      <c r="AB63" s="433"/>
      <c r="AC63" s="432"/>
      <c r="AD63" s="183"/>
      <c r="AE63" s="438"/>
      <c r="AF63" s="51"/>
      <c r="AG63" s="212"/>
    </row>
    <row r="64" spans="1:33" s="19" customFormat="1" ht="12.75">
      <c r="A64" s="159" t="s">
        <v>114</v>
      </c>
      <c r="B64" s="160" t="s">
        <v>115</v>
      </c>
      <c r="C64" s="484" t="s">
        <v>1477</v>
      </c>
      <c r="D64" s="160" t="s">
        <v>1215</v>
      </c>
      <c r="E64" s="156" t="s">
        <v>245</v>
      </c>
      <c r="F64" s="641" t="s">
        <v>1571</v>
      </c>
      <c r="G64" s="176" t="s">
        <v>1568</v>
      </c>
      <c r="H64" s="409">
        <v>1213</v>
      </c>
      <c r="I64" s="410" t="s">
        <v>1439</v>
      </c>
      <c r="J64" s="158" t="s">
        <v>119</v>
      </c>
      <c r="K64" s="458"/>
      <c r="L64" s="412" t="s">
        <v>49</v>
      </c>
      <c r="M64" s="49" t="s">
        <v>1569</v>
      </c>
      <c r="N64" s="162">
        <v>1</v>
      </c>
      <c r="O64" s="49"/>
      <c r="P64" s="49"/>
      <c r="Q64" s="49"/>
      <c r="R64" s="163">
        <v>0.1</v>
      </c>
      <c r="S64" s="179"/>
      <c r="T64" s="413" t="s">
        <v>110</v>
      </c>
      <c r="U64" s="664" t="s">
        <v>99</v>
      </c>
      <c r="V64" s="436"/>
      <c r="W64" s="436"/>
      <c r="X64" s="435"/>
      <c r="Y64" s="435"/>
      <c r="Z64" s="652"/>
      <c r="AA64" s="50"/>
      <c r="AB64" s="433"/>
      <c r="AC64" s="432"/>
      <c r="AD64" s="183"/>
      <c r="AE64" s="438"/>
      <c r="AF64" s="51"/>
      <c r="AG64" s="212"/>
    </row>
    <row r="65" spans="1:33" s="19" customFormat="1" ht="12.75">
      <c r="A65" s="159" t="s">
        <v>114</v>
      </c>
      <c r="B65" s="160" t="s">
        <v>115</v>
      </c>
      <c r="C65" s="484" t="s">
        <v>1477</v>
      </c>
      <c r="D65" s="160" t="s">
        <v>1215</v>
      </c>
      <c r="E65" s="156" t="s">
        <v>245</v>
      </c>
      <c r="F65" s="641" t="s">
        <v>1571</v>
      </c>
      <c r="G65" s="176" t="s">
        <v>1570</v>
      </c>
      <c r="H65" s="409">
        <v>1213</v>
      </c>
      <c r="I65" s="410" t="s">
        <v>1439</v>
      </c>
      <c r="J65" s="158" t="s">
        <v>119</v>
      </c>
      <c r="K65" s="458"/>
      <c r="L65" s="412" t="s">
        <v>49</v>
      </c>
      <c r="M65" s="49" t="s">
        <v>273</v>
      </c>
      <c r="N65" s="162">
        <v>1</v>
      </c>
      <c r="O65" s="49"/>
      <c r="P65" s="49"/>
      <c r="Q65" s="49"/>
      <c r="R65" s="163">
        <v>0.1</v>
      </c>
      <c r="S65" s="179"/>
      <c r="T65" s="413" t="s">
        <v>110</v>
      </c>
      <c r="U65" s="664" t="s">
        <v>99</v>
      </c>
      <c r="V65" s="436"/>
      <c r="W65" s="436"/>
      <c r="X65" s="435"/>
      <c r="Y65" s="435"/>
      <c r="Z65" s="652"/>
      <c r="AA65" s="50"/>
      <c r="AB65" s="433"/>
      <c r="AC65" s="432"/>
      <c r="AD65" s="183"/>
      <c r="AE65" s="438"/>
      <c r="AF65" s="51"/>
      <c r="AG65" s="212"/>
    </row>
    <row r="66" spans="1:33" s="19" customFormat="1" ht="12.75">
      <c r="A66" s="293" t="s">
        <v>114</v>
      </c>
      <c r="B66" s="105" t="s">
        <v>115</v>
      </c>
      <c r="C66" s="484" t="s">
        <v>1477</v>
      </c>
      <c r="D66" s="483" t="s">
        <v>1215</v>
      </c>
      <c r="E66" s="156" t="s">
        <v>245</v>
      </c>
      <c r="F66" s="643" t="s">
        <v>1571</v>
      </c>
      <c r="G66" s="294"/>
      <c r="H66" s="241">
        <v>1213</v>
      </c>
      <c r="I66" s="410" t="s">
        <v>1439</v>
      </c>
      <c r="J66" s="487" t="s">
        <v>119</v>
      </c>
      <c r="K66" s="243"/>
      <c r="L66" s="241" t="s">
        <v>49</v>
      </c>
      <c r="M66" s="106" t="s">
        <v>286</v>
      </c>
      <c r="N66" s="106">
        <v>1</v>
      </c>
      <c r="O66" s="106"/>
      <c r="P66" s="106"/>
      <c r="Q66" s="106"/>
      <c r="R66" s="295">
        <v>1</v>
      </c>
      <c r="S66" s="210"/>
      <c r="T66" s="242" t="s">
        <v>110</v>
      </c>
      <c r="U66" s="242"/>
      <c r="V66" s="242"/>
      <c r="W66" s="242"/>
      <c r="X66" s="237"/>
      <c r="Y66" s="259"/>
      <c r="Z66" s="164"/>
      <c r="AA66" s="50"/>
      <c r="AB66" s="231"/>
      <c r="AC66" s="239"/>
      <c r="AD66" s="183"/>
      <c r="AE66" s="260"/>
      <c r="AF66" s="261"/>
      <c r="AG66" s="212"/>
    </row>
    <row r="67" spans="1:33" s="19" customFormat="1" ht="13.5" thickBot="1">
      <c r="A67" s="53" t="s">
        <v>114</v>
      </c>
      <c r="B67" s="54" t="s">
        <v>115</v>
      </c>
      <c r="C67" s="648" t="s">
        <v>1477</v>
      </c>
      <c r="D67" s="644" t="s">
        <v>1215</v>
      </c>
      <c r="E67" s="155" t="s">
        <v>245</v>
      </c>
      <c r="F67" s="645" t="s">
        <v>1571</v>
      </c>
      <c r="G67" s="265"/>
      <c r="H67" s="249">
        <v>1213</v>
      </c>
      <c r="I67" s="645" t="s">
        <v>1439</v>
      </c>
      <c r="J67" s="646" t="s">
        <v>119</v>
      </c>
      <c r="K67" s="268"/>
      <c r="L67" s="249"/>
      <c r="M67" s="264" t="s">
        <v>287</v>
      </c>
      <c r="N67" s="264">
        <v>1</v>
      </c>
      <c r="O67" s="264"/>
      <c r="P67" s="264"/>
      <c r="Q67" s="264"/>
      <c r="R67" s="269">
        <v>2</v>
      </c>
      <c r="S67" s="180"/>
      <c r="T67" s="266" t="s">
        <v>110</v>
      </c>
      <c r="U67" s="266"/>
      <c r="V67" s="266"/>
      <c r="W67" s="266"/>
      <c r="X67" s="270"/>
      <c r="Y67" s="271"/>
      <c r="Z67" s="272"/>
      <c r="AA67" s="273"/>
      <c r="AB67" s="251"/>
      <c r="AC67" s="274"/>
      <c r="AD67" s="184"/>
      <c r="AE67" s="275"/>
      <c r="AF67" s="276"/>
      <c r="AG67" s="212"/>
    </row>
    <row r="68" spans="1:33" s="19" customFormat="1" ht="12.75">
      <c r="A68" s="279"/>
      <c r="C68" s="280"/>
      <c r="E68" s="280"/>
      <c r="F68" s="212"/>
      <c r="G68" s="281"/>
      <c r="H68" s="282"/>
      <c r="I68" s="282"/>
      <c r="J68" s="283"/>
      <c r="K68" s="282"/>
      <c r="L68" s="282"/>
      <c r="M68" s="212"/>
      <c r="N68" s="212"/>
      <c r="O68" s="212"/>
      <c r="P68" s="212"/>
      <c r="Q68" s="212"/>
      <c r="R68" s="284"/>
      <c r="S68" s="285"/>
      <c r="T68" s="282"/>
      <c r="U68" s="282"/>
      <c r="V68" s="282"/>
      <c r="W68" s="282"/>
      <c r="X68" s="286"/>
      <c r="Y68" s="286"/>
      <c r="Z68" s="287"/>
      <c r="AA68" s="288"/>
      <c r="AB68" s="289"/>
      <c r="AC68" s="290"/>
      <c r="AD68" s="291"/>
      <c r="AE68" s="292"/>
      <c r="AF68" s="212"/>
      <c r="AG68" s="212"/>
    </row>
  </sheetData>
  <sheetProtection/>
  <protectedRanges>
    <protectedRange sqref="N4:Q8" name="Plage5"/>
    <protectedRange sqref="T29:AC59 T66:AC954" name="Plage3"/>
    <protectedRange sqref="B1:B2" name="Plage1"/>
    <protectedRange sqref="O33:Q35 M33:N37 M29:Q32 N38:N40 M41:N45 O39:Q45 A69:R954 A29:L29 A52:B59 E30:L33 F61:F62 C62:C65 A66:Q68 E35:L45 E34:F34 K34:L34 D46:Q59 A30:D51 F60 C52:D60 C61:D61" name="Plage2"/>
    <protectedRange sqref="AE29:AF59 AE66:AF954" name="Plage4"/>
    <protectedRange sqref="R29:R59 R66:R68" name="Plage2_1_1_7_3"/>
    <protectedRange sqref="O36:Q36" name="Plage2_1"/>
    <protectedRange sqref="O37:Q37" name="Plage2_2"/>
    <protectedRange sqref="O38:Q38" name="Plage2_3"/>
    <protectedRange sqref="M38:M40" name="Plage2_4"/>
    <protectedRange sqref="T63:AC65" name="Plage3_1"/>
    <protectedRange sqref="E63:Q65 A63:B65" name="Plage2_5"/>
    <protectedRange sqref="AE63:AF65" name="Plage4_1"/>
    <protectedRange sqref="R63:R65" name="Plage2_1_1_7_3_1"/>
    <protectedRange sqref="T61:AC61" name="Plage3_3"/>
    <protectedRange sqref="A61:B61 E61 G61:Q61" name="Plage2_7"/>
    <protectedRange sqref="AE61:AF61" name="Plage4_3"/>
    <protectedRange sqref="R61" name="Plage2_1_1_7_3_3"/>
    <protectedRange sqref="H61:J61" name="Plage2_8_1"/>
    <protectedRange sqref="T60:AC60" name="Plage3_4"/>
    <protectedRange sqref="A60:B60 E60 G60:Q60" name="Plage2_9"/>
    <protectedRange sqref="AE60:AF60" name="Plage4_4"/>
    <protectedRange sqref="R60" name="Plage2_1_1_7_3_4"/>
    <protectedRange sqref="H60:J60" name="Plage2_8_2"/>
    <protectedRange sqref="T62:AC62" name="Plage3_5"/>
    <protectedRange sqref="A62:B62 G62:Q62 D62:E62 D63:D65" name="Plage2_10"/>
    <protectedRange sqref="AE62:AF62" name="Plage4_5"/>
    <protectedRange sqref="R62" name="Plage2_1_1_7_3_5"/>
    <protectedRange sqref="G34:J34" name="Plage2_11"/>
  </protectedRanges>
  <mergeCells count="36">
    <mergeCell ref="AC26:AC27"/>
    <mergeCell ref="AD26:AD27"/>
    <mergeCell ref="M26:M27"/>
    <mergeCell ref="N26:N27"/>
    <mergeCell ref="Y26:Y27"/>
    <mergeCell ref="Z26:Z27"/>
    <mergeCell ref="U26:U27"/>
    <mergeCell ref="X26:X27"/>
    <mergeCell ref="AF25:AF27"/>
    <mergeCell ref="Z25:AC25"/>
    <mergeCell ref="AE26:AE27"/>
    <mergeCell ref="AA26:AA27"/>
    <mergeCell ref="AB26:AB27"/>
    <mergeCell ref="A26:A27"/>
    <mergeCell ref="B26:F26"/>
    <mergeCell ref="G26:G27"/>
    <mergeCell ref="H26:J26"/>
    <mergeCell ref="K26:K27"/>
    <mergeCell ref="L26:L27"/>
    <mergeCell ref="O26:Q26"/>
    <mergeCell ref="H25:K25"/>
    <mergeCell ref="L25:R25"/>
    <mergeCell ref="T25:Y25"/>
    <mergeCell ref="R26:R27"/>
    <mergeCell ref="S26:S27"/>
    <mergeCell ref="T26:T27"/>
    <mergeCell ref="V26:V27"/>
    <mergeCell ref="W26:W27"/>
    <mergeCell ref="N10:O10"/>
    <mergeCell ref="A11:A12"/>
    <mergeCell ref="A13:A14"/>
    <mergeCell ref="A15:A16"/>
    <mergeCell ref="A25:G25"/>
    <mergeCell ref="A5:A6"/>
    <mergeCell ref="A7:A8"/>
    <mergeCell ref="A9:A10"/>
  </mergeCells>
  <dataValidations count="6">
    <dataValidation type="list" allowBlank="1" showInputMessage="1" showErrorMessage="1" sqref="X63:Y68 T63:U68 T60:T62 AE29:AE68 W60:Y62 Q5 X29:Y59 T29:U59">
      <formula1>"O,N"</formula1>
    </dataValidation>
    <dataValidation type="list" allowBlank="1" showInputMessage="1" showErrorMessage="1" sqref="Z29:Z68">
      <formula1>"DOCBUR,DOCBIBLIO"</formula1>
    </dataValidation>
    <dataValidation type="list" allowBlank="1" showErrorMessage="1" prompt="&#10;" sqref="L29:L68">
      <formula1>"INFO,MOB,VER,ROC,DIV,LAB,FRAG"</formula1>
    </dataValidation>
    <dataValidation type="list" allowBlank="1" showInputMessage="1" showErrorMessage="1" sqref="AE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I58"/>
  <sheetViews>
    <sheetView zoomScalePageLayoutView="0" workbookViewId="0" topLeftCell="A25">
      <selection activeCell="H59" sqref="H59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6.851562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0.00390625" style="247" customWidth="1"/>
    <col min="12" max="12" width="8.421875" style="5" customWidth="1"/>
    <col min="13" max="13" width="32.00390625" style="5" customWidth="1"/>
    <col min="14" max="14" width="4.00390625" style="5" bestFit="1" customWidth="1"/>
    <col min="15" max="15" width="5.7109375" style="5" customWidth="1"/>
    <col min="16" max="16" width="6.7109375" style="5" customWidth="1"/>
    <col min="17" max="17" width="9.421875" style="5" bestFit="1" customWidth="1"/>
    <col min="18" max="18" width="10.7109375" style="5" customWidth="1"/>
    <col min="19" max="19" width="7.57421875" style="5" customWidth="1"/>
    <col min="20" max="20" width="8.140625" style="247" customWidth="1"/>
    <col min="21" max="23" width="9.8515625" style="247" customWidth="1"/>
    <col min="24" max="25" width="7.28125" style="247" customWidth="1"/>
    <col min="26" max="26" width="9.00390625" style="247" customWidth="1"/>
    <col min="27" max="27" width="24.140625" style="247" customWidth="1"/>
    <col min="28" max="28" width="8.00390625" style="247" bestFit="1" customWidth="1"/>
    <col min="29" max="29" width="8.7109375" style="247" bestFit="1" customWidth="1"/>
    <col min="30" max="31" width="5.7109375" style="247" bestFit="1" customWidth="1"/>
    <col min="32" max="32" width="29.140625" style="247" customWidth="1"/>
    <col min="33" max="34" width="13.7109375" style="5" customWidth="1"/>
    <col min="35" max="35" width="19.421875" style="5" customWidth="1"/>
    <col min="36" max="16384" width="11.421875" style="5" customWidth="1"/>
  </cols>
  <sheetData>
    <row r="1" spans="1:34" ht="21" customHeight="1">
      <c r="A1" s="99" t="s">
        <v>117</v>
      </c>
      <c r="B1" s="99"/>
      <c r="C1" s="102"/>
      <c r="D1" s="101"/>
      <c r="E1" s="101"/>
      <c r="F1" s="101"/>
      <c r="G1" s="101"/>
      <c r="H1" s="213"/>
      <c r="I1" s="213"/>
      <c r="J1" s="213"/>
      <c r="K1" s="213"/>
      <c r="L1" s="101"/>
      <c r="M1" s="101"/>
      <c r="N1" s="101"/>
      <c r="O1" s="101"/>
      <c r="P1" s="101"/>
      <c r="Q1" s="101"/>
      <c r="R1" s="102"/>
      <c r="S1" s="102"/>
      <c r="T1" s="213"/>
      <c r="U1" s="213"/>
      <c r="V1" s="213"/>
      <c r="W1" s="213"/>
      <c r="X1" s="213"/>
      <c r="Y1" s="103"/>
      <c r="Z1" s="103"/>
      <c r="AA1" s="103"/>
      <c r="AB1" s="103"/>
      <c r="AC1" s="103"/>
      <c r="AD1" s="103"/>
      <c r="AE1" s="103"/>
      <c r="AF1" s="213"/>
      <c r="AG1" s="2"/>
      <c r="AH1" s="2"/>
    </row>
    <row r="2" spans="1:34" ht="15.75">
      <c r="A2" s="16" t="s">
        <v>118</v>
      </c>
      <c r="B2" s="248"/>
      <c r="C2" s="17"/>
      <c r="D2" s="18"/>
      <c r="E2" s="18"/>
      <c r="F2" s="18"/>
      <c r="G2" s="18"/>
      <c r="H2" s="16"/>
      <c r="I2" s="214"/>
      <c r="J2" s="215"/>
      <c r="K2" s="17"/>
      <c r="L2" s="18"/>
      <c r="M2" s="18"/>
      <c r="N2" s="18"/>
      <c r="O2" s="18"/>
      <c r="P2" s="18"/>
      <c r="Q2" s="18"/>
      <c r="R2" s="17"/>
      <c r="S2" s="17"/>
      <c r="T2" s="214"/>
      <c r="U2" s="214"/>
      <c r="V2" s="214"/>
      <c r="W2" s="214"/>
      <c r="X2" s="214"/>
      <c r="Y2" s="198"/>
      <c r="Z2" s="198"/>
      <c r="AA2" s="198"/>
      <c r="AB2" s="198"/>
      <c r="AC2" s="198"/>
      <c r="AD2" s="198"/>
      <c r="AE2" s="198"/>
      <c r="AF2" s="214"/>
      <c r="AG2" s="2"/>
      <c r="AH2" s="2"/>
    </row>
    <row r="3" spans="1:32" s="2" customFormat="1" ht="16.5" thickBot="1">
      <c r="A3" s="112"/>
      <c r="B3" s="112"/>
      <c r="D3" s="113"/>
      <c r="E3" s="113"/>
      <c r="F3" s="113"/>
      <c r="G3" s="113"/>
      <c r="H3" s="112"/>
      <c r="I3" s="216"/>
      <c r="J3" s="217"/>
      <c r="L3" s="113"/>
      <c r="M3" s="113"/>
      <c r="N3" s="113"/>
      <c r="O3" s="113"/>
      <c r="P3" s="113"/>
      <c r="Q3" s="113"/>
      <c r="T3" s="216"/>
      <c r="U3" s="216"/>
      <c r="V3" s="216"/>
      <c r="W3" s="216"/>
      <c r="X3" s="216"/>
      <c r="Y3" s="14"/>
      <c r="Z3" s="14"/>
      <c r="AA3" s="14"/>
      <c r="AB3" s="14"/>
      <c r="AC3" s="14"/>
      <c r="AD3" s="14"/>
      <c r="AE3" s="14"/>
      <c r="AF3" s="216"/>
    </row>
    <row r="4" spans="1:32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39"/>
      <c r="X4" s="115"/>
      <c r="Y4" s="115"/>
      <c r="Z4" s="14"/>
      <c r="AA4" s="216"/>
      <c r="AB4" s="216"/>
      <c r="AC4" s="216"/>
      <c r="AD4" s="216"/>
      <c r="AE4" s="216"/>
      <c r="AF4" s="216"/>
    </row>
    <row r="5" spans="1:32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216"/>
      <c r="I5" s="216"/>
      <c r="J5" s="217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4"/>
      <c r="X5" s="115"/>
      <c r="Y5" s="116"/>
      <c r="Z5" s="14"/>
      <c r="AA5" s="216"/>
      <c r="AB5" s="216"/>
      <c r="AC5" s="216"/>
      <c r="AD5" s="216"/>
      <c r="AE5" s="216"/>
      <c r="AF5" s="216"/>
    </row>
    <row r="6" spans="1:32" ht="15.75">
      <c r="A6" s="749"/>
      <c r="B6" s="152"/>
      <c r="C6" s="152" t="s">
        <v>68</v>
      </c>
      <c r="D6" s="113"/>
      <c r="E6" s="113"/>
      <c r="F6" s="113"/>
      <c r="G6" s="113"/>
      <c r="H6" s="216"/>
      <c r="I6" s="216"/>
      <c r="J6" s="217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4"/>
      <c r="X6" s="115"/>
      <c r="Y6" s="116"/>
      <c r="Z6" s="14"/>
      <c r="AA6" s="216"/>
      <c r="AB6" s="216"/>
      <c r="AC6" s="216"/>
      <c r="AD6" s="216"/>
      <c r="AE6" s="216"/>
      <c r="AF6" s="216"/>
    </row>
    <row r="7" spans="1:32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216"/>
      <c r="I7" s="216"/>
      <c r="J7" s="217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4"/>
      <c r="X7" s="115"/>
      <c r="Y7" s="116"/>
      <c r="Z7" s="14"/>
      <c r="AA7" s="216"/>
      <c r="AB7" s="216"/>
      <c r="AC7" s="216"/>
      <c r="AD7" s="216"/>
      <c r="AE7" s="216"/>
      <c r="AF7" s="216"/>
    </row>
    <row r="8" spans="1:32" ht="16.5" thickBot="1">
      <c r="A8" s="749"/>
      <c r="B8" s="152"/>
      <c r="C8" s="152" t="s">
        <v>70</v>
      </c>
      <c r="D8" s="113"/>
      <c r="E8" s="113"/>
      <c r="F8" s="113"/>
      <c r="G8" s="113"/>
      <c r="H8" s="216"/>
      <c r="I8" s="216"/>
      <c r="J8" s="217"/>
      <c r="K8" s="2"/>
      <c r="L8" s="148" t="s">
        <v>102</v>
      </c>
      <c r="M8" s="149"/>
      <c r="N8" s="149"/>
      <c r="O8" s="150"/>
      <c r="P8" s="151"/>
      <c r="Q8" s="197">
        <f>SUM($R$29:$R$936)+SUM($AC$29:$AC$936)</f>
        <v>15.686079999999997</v>
      </c>
      <c r="R8"/>
      <c r="S8" s="192"/>
      <c r="T8" s="113"/>
      <c r="U8" s="114"/>
      <c r="V8" s="114"/>
      <c r="W8" s="114"/>
      <c r="X8" s="115"/>
      <c r="Y8" s="117"/>
      <c r="Z8" s="14"/>
      <c r="AA8" s="216"/>
      <c r="AB8" s="216"/>
      <c r="AC8" s="216"/>
      <c r="AD8" s="216"/>
      <c r="AE8" s="216"/>
      <c r="AF8" s="216"/>
    </row>
    <row r="9" spans="1:32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216"/>
      <c r="I9" s="216"/>
      <c r="J9" s="217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4"/>
      <c r="X9" s="115"/>
      <c r="Y9" s="117"/>
      <c r="Z9" s="14"/>
      <c r="AA9" s="216"/>
      <c r="AB9" s="216"/>
      <c r="AC9" s="216"/>
      <c r="AD9" s="216"/>
      <c r="AE9" s="216"/>
      <c r="AF9" s="216"/>
    </row>
    <row r="10" spans="1:32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216"/>
      <c r="I10" s="216"/>
      <c r="J10" s="217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4"/>
      <c r="X10" s="115"/>
      <c r="Y10" s="117"/>
      <c r="Z10" s="14"/>
      <c r="AA10" s="216"/>
      <c r="AB10" s="216"/>
      <c r="AC10" s="216"/>
      <c r="AD10" s="216"/>
      <c r="AE10" s="216"/>
      <c r="AF10" s="216"/>
    </row>
    <row r="11" spans="1:32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216"/>
      <c r="I11" s="216"/>
      <c r="J11" s="217"/>
      <c r="K11" s="2"/>
      <c r="L11" s="189" t="s">
        <v>82</v>
      </c>
      <c r="M11" s="190"/>
      <c r="N11" s="186"/>
      <c r="O11" s="191">
        <f>SUMIF($L$29:$L$936,"INFO",$R$29:$R$936)</f>
        <v>1.7599999999999998</v>
      </c>
      <c r="P11" s="181">
        <f>SUMIF($L$29:$L$936,"INFO",$S$29:$S$936)</f>
        <v>0</v>
      </c>
      <c r="Q11" s="182">
        <f aca="true" t="shared" si="0" ref="Q11:Q19">O11-P11</f>
        <v>1.7599999999999998</v>
      </c>
      <c r="R11" s="192"/>
      <c r="S11" s="192"/>
      <c r="T11" s="113"/>
      <c r="U11" s="114"/>
      <c r="V11" s="114"/>
      <c r="W11" s="114"/>
      <c r="X11" s="115"/>
      <c r="Y11" s="117"/>
      <c r="Z11" s="14"/>
      <c r="AA11" s="216"/>
      <c r="AB11" s="216"/>
      <c r="AC11" s="216"/>
      <c r="AD11" s="216"/>
      <c r="AE11" s="216"/>
      <c r="AF11" s="216"/>
    </row>
    <row r="12" spans="1:32" ht="16.5" thickBot="1">
      <c r="A12" s="749"/>
      <c r="B12" s="152"/>
      <c r="C12" s="152" t="s">
        <v>74</v>
      </c>
      <c r="D12" s="113"/>
      <c r="E12" s="113"/>
      <c r="F12" s="113"/>
      <c r="G12" s="113"/>
      <c r="H12" s="216"/>
      <c r="I12" s="216"/>
      <c r="J12" s="217"/>
      <c r="K12" s="2"/>
      <c r="L12" s="189" t="s">
        <v>83</v>
      </c>
      <c r="M12" s="190"/>
      <c r="N12" s="186"/>
      <c r="O12" s="181">
        <f>SUMIF($L$29:$L$936,"MOB",$R$29:$R$936)</f>
        <v>10.34668</v>
      </c>
      <c r="P12" s="181">
        <f>SUMIF($L$29:$L$936,"MOB",$S$29:$S$936)</f>
        <v>0</v>
      </c>
      <c r="Q12" s="182">
        <f t="shared" si="0"/>
        <v>10.34668</v>
      </c>
      <c r="R12" s="192"/>
      <c r="S12" s="192"/>
      <c r="T12" s="113"/>
      <c r="U12" s="114"/>
      <c r="V12" s="114"/>
      <c r="W12" s="114"/>
      <c r="X12" s="115"/>
      <c r="Y12" s="117"/>
      <c r="Z12" s="14"/>
      <c r="AA12" s="216"/>
      <c r="AB12" s="216"/>
      <c r="AC12" s="216"/>
      <c r="AD12" s="216"/>
      <c r="AE12" s="216"/>
      <c r="AF12" s="216"/>
    </row>
    <row r="13" spans="1:32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216"/>
      <c r="I13" s="216"/>
      <c r="J13" s="217"/>
      <c r="K13" s="2"/>
      <c r="L13" s="189" t="s">
        <v>84</v>
      </c>
      <c r="M13" s="190"/>
      <c r="N13" s="186"/>
      <c r="O13" s="181">
        <f>SUMIF($L$29:$L$936,"DIV",$R$29:$R$936)</f>
        <v>0</v>
      </c>
      <c r="P13" s="181">
        <f>SUMIF($L$29:$L$936,"DIV",$S$29:$S$936)</f>
        <v>0</v>
      </c>
      <c r="Q13" s="182">
        <f t="shared" si="0"/>
        <v>0</v>
      </c>
      <c r="R13" s="192"/>
      <c r="S13" s="192"/>
      <c r="T13" s="113"/>
      <c r="U13" s="114"/>
      <c r="V13" s="114"/>
      <c r="W13" s="114"/>
      <c r="X13" s="115"/>
      <c r="Y13" s="117"/>
      <c r="Z13" s="14"/>
      <c r="AA13" s="216"/>
      <c r="AB13" s="216"/>
      <c r="AC13" s="216"/>
      <c r="AD13" s="216"/>
      <c r="AE13" s="216"/>
      <c r="AF13" s="216"/>
    </row>
    <row r="14" spans="1:35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218"/>
      <c r="I14" s="219"/>
      <c r="J14" s="219"/>
      <c r="K14" s="219"/>
      <c r="L14" s="189" t="s">
        <v>85</v>
      </c>
      <c r="M14" s="190"/>
      <c r="N14" s="186"/>
      <c r="O14" s="181">
        <f>SUMIF($L$29:$L$936,"LAB",$R$32:$R$936)</f>
        <v>3.02</v>
      </c>
      <c r="P14" s="181">
        <f>SUMIF($L$29:$L$936,"LAB",$S$29:$S$936)</f>
        <v>0</v>
      </c>
      <c r="Q14" s="182">
        <f t="shared" si="0"/>
        <v>3.02</v>
      </c>
      <c r="R14" s="193"/>
      <c r="S14" s="193"/>
      <c r="T14" s="218"/>
      <c r="U14" s="218"/>
      <c r="V14" s="218"/>
      <c r="W14" s="218"/>
      <c r="X14" s="218"/>
      <c r="Y14" s="219"/>
      <c r="Z14" s="219"/>
      <c r="AA14" s="219"/>
      <c r="AB14" s="219"/>
      <c r="AC14" s="219"/>
      <c r="AD14" s="219"/>
      <c r="AE14" s="219"/>
      <c r="AF14" s="218"/>
      <c r="AG14" s="23"/>
      <c r="AH14" s="23"/>
      <c r="AI14" s="8"/>
    </row>
    <row r="15" spans="1:32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216"/>
      <c r="I15" s="216"/>
      <c r="J15" s="217"/>
      <c r="K15" s="2"/>
      <c r="L15" s="189" t="s">
        <v>86</v>
      </c>
      <c r="M15" s="190"/>
      <c r="N15" s="186"/>
      <c r="O15" s="181">
        <f>SUMIF($L$29:$L$936,"FRAG",$R$29:$R$936)</f>
        <v>0</v>
      </c>
      <c r="P15" s="181">
        <f>SUMIF($L$29:$L$936,"FRAG",$S$29:$S$936)</f>
        <v>0</v>
      </c>
      <c r="Q15" s="182">
        <f t="shared" si="0"/>
        <v>0</v>
      </c>
      <c r="R15" s="192"/>
      <c r="S15" s="192"/>
      <c r="T15" s="113"/>
      <c r="U15" s="114"/>
      <c r="V15" s="114"/>
      <c r="W15" s="114"/>
      <c r="X15" s="115"/>
      <c r="Y15" s="117"/>
      <c r="Z15" s="14"/>
      <c r="AA15" s="216"/>
      <c r="AB15" s="216"/>
      <c r="AC15" s="216"/>
      <c r="AD15" s="216"/>
      <c r="AE15" s="216"/>
      <c r="AF15" s="216"/>
    </row>
    <row r="16" spans="1:32" ht="16.5" thickBot="1">
      <c r="A16" s="749"/>
      <c r="B16" s="152"/>
      <c r="C16" s="152" t="s">
        <v>78</v>
      </c>
      <c r="D16" s="113"/>
      <c r="E16" s="113"/>
      <c r="F16" s="113"/>
      <c r="G16" s="113"/>
      <c r="H16" s="216"/>
      <c r="I16" s="216"/>
      <c r="J16" s="217"/>
      <c r="K16" s="2"/>
      <c r="L16" s="189" t="s">
        <v>87</v>
      </c>
      <c r="M16" s="190"/>
      <c r="N16" s="186"/>
      <c r="O16" s="181">
        <f>SUMIF($L$29:$L$936,"VER",$R$29:$R$936)</f>
        <v>0</v>
      </c>
      <c r="P16" s="181">
        <f>SUMIF($L$29:$L$936,"VER",$S$29:$S$936)</f>
        <v>0</v>
      </c>
      <c r="Q16" s="182">
        <f t="shared" si="0"/>
        <v>0</v>
      </c>
      <c r="R16" s="192"/>
      <c r="S16" s="192"/>
      <c r="T16" s="113"/>
      <c r="U16" s="114"/>
      <c r="V16" s="114"/>
      <c r="W16" s="114"/>
      <c r="X16" s="115"/>
      <c r="Y16" s="117"/>
      <c r="Z16" s="14"/>
      <c r="AA16" s="216"/>
      <c r="AB16" s="216"/>
      <c r="AC16" s="216"/>
      <c r="AD16" s="216"/>
      <c r="AE16" s="216"/>
      <c r="AF16" s="216"/>
    </row>
    <row r="17" spans="1:32" ht="16.5" thickBot="1">
      <c r="A17" s="112"/>
      <c r="B17" s="112"/>
      <c r="C17" s="2"/>
      <c r="D17" s="113"/>
      <c r="E17" s="113"/>
      <c r="F17" s="113"/>
      <c r="G17" s="113"/>
      <c r="H17" s="216"/>
      <c r="I17" s="216"/>
      <c r="J17" s="217"/>
      <c r="K17" s="2"/>
      <c r="L17" s="189" t="s">
        <v>88</v>
      </c>
      <c r="M17" s="190"/>
      <c r="N17" s="186"/>
      <c r="O17" s="181">
        <f>SUMIF($L$29:$L$936,"ROC",$R$29:$R$936)</f>
        <v>0</v>
      </c>
      <c r="P17" s="181">
        <f>SUMIF($L$29:$L$936,"ROC",$S$29:$S$936)</f>
        <v>0</v>
      </c>
      <c r="Q17" s="182">
        <f t="shared" si="0"/>
        <v>0</v>
      </c>
      <c r="R17" s="192"/>
      <c r="S17" s="192"/>
      <c r="T17" s="113"/>
      <c r="U17" s="114"/>
      <c r="V17" s="114"/>
      <c r="W17" s="114"/>
      <c r="X17" s="115"/>
      <c r="Y17" s="117"/>
      <c r="Z17" s="14"/>
      <c r="AA17" s="216"/>
      <c r="AB17" s="216"/>
      <c r="AC17" s="216"/>
      <c r="AD17" s="216"/>
      <c r="AE17" s="216"/>
      <c r="AF17" s="216"/>
    </row>
    <row r="18" spans="1:35" s="24" customFormat="1" ht="15.75" thickBot="1">
      <c r="A18" s="46"/>
      <c r="B18" s="23"/>
      <c r="C18" s="25"/>
      <c r="D18" s="23"/>
      <c r="E18" s="23"/>
      <c r="F18" s="23"/>
      <c r="G18" s="23"/>
      <c r="H18" s="218"/>
      <c r="I18" s="219"/>
      <c r="J18" s="219"/>
      <c r="K18" s="219"/>
      <c r="L18" s="189" t="s">
        <v>95</v>
      </c>
      <c r="M18" s="190"/>
      <c r="N18" s="186"/>
      <c r="O18" s="181">
        <f>SUMIF($Z$29:$Z$936,"DOCBUR",$AC$29:$AC$936)</f>
        <v>0</v>
      </c>
      <c r="P18" s="181">
        <f>SUMIF($Z$29:$Z$936,"DOCBUR",$AD$29:$AD$936)</f>
        <v>0</v>
      </c>
      <c r="Q18" s="182">
        <f t="shared" si="0"/>
        <v>0</v>
      </c>
      <c r="R18" s="193"/>
      <c r="S18" s="193"/>
      <c r="T18" s="218"/>
      <c r="U18" s="218"/>
      <c r="V18" s="218"/>
      <c r="W18" s="218"/>
      <c r="X18" s="218"/>
      <c r="Y18" s="219"/>
      <c r="Z18" s="219"/>
      <c r="AA18" s="219"/>
      <c r="AB18" s="219"/>
      <c r="AC18" s="219"/>
      <c r="AD18" s="219"/>
      <c r="AE18" s="219"/>
      <c r="AF18" s="218"/>
      <c r="AG18" s="23"/>
      <c r="AH18" s="23"/>
      <c r="AI18" s="8"/>
    </row>
    <row r="19" spans="1:32" ht="16.5" thickBot="1">
      <c r="A19" s="112"/>
      <c r="B19" s="112"/>
      <c r="C19" s="2"/>
      <c r="D19" s="113"/>
      <c r="E19" s="113"/>
      <c r="F19" s="113"/>
      <c r="G19" s="113"/>
      <c r="H19" s="216"/>
      <c r="I19" s="216"/>
      <c r="J19" s="217"/>
      <c r="K19" s="2"/>
      <c r="L19" s="189" t="s">
        <v>96</v>
      </c>
      <c r="M19" s="190"/>
      <c r="N19" s="186"/>
      <c r="O19" s="181">
        <f>SUMIF($Z$29:$Z$936,"DOCBIBLIO",$AC$29:$AC$936)</f>
        <v>0</v>
      </c>
      <c r="P19" s="181">
        <f>SUMIF($Z$29:$Z$936,"DOCBIBLIO",$AD$29:$AD$936)</f>
        <v>0</v>
      </c>
      <c r="Q19" s="182">
        <f t="shared" si="0"/>
        <v>0</v>
      </c>
      <c r="R19" s="192"/>
      <c r="S19" s="192"/>
      <c r="T19" s="113"/>
      <c r="U19" s="114"/>
      <c r="V19" s="114"/>
      <c r="W19" s="114"/>
      <c r="X19" s="115"/>
      <c r="Y19" s="117"/>
      <c r="Z19" s="14"/>
      <c r="AA19" s="216"/>
      <c r="AB19" s="216"/>
      <c r="AC19" s="216"/>
      <c r="AD19" s="216"/>
      <c r="AE19" s="216"/>
      <c r="AF19" s="216"/>
    </row>
    <row r="20" spans="1:32" ht="15.75">
      <c r="A20" s="112"/>
      <c r="B20" s="112"/>
      <c r="C20" s="2"/>
      <c r="D20" s="113"/>
      <c r="E20" s="113"/>
      <c r="F20" s="113"/>
      <c r="G20" s="113"/>
      <c r="H20" s="216"/>
      <c r="I20" s="216"/>
      <c r="J20" s="217"/>
      <c r="K20" s="2"/>
      <c r="L20" s="112"/>
      <c r="M20" s="113"/>
      <c r="N20" s="113"/>
      <c r="O20" s="114"/>
      <c r="P20" s="115"/>
      <c r="Q20" s="117"/>
      <c r="R20" s="192"/>
      <c r="S20" s="192"/>
      <c r="T20" s="113"/>
      <c r="U20" s="114"/>
      <c r="V20" s="114"/>
      <c r="W20" s="114"/>
      <c r="X20" s="115"/>
      <c r="Y20" s="117"/>
      <c r="Z20" s="14"/>
      <c r="AA20" s="216"/>
      <c r="AB20" s="216"/>
      <c r="AC20" s="216"/>
      <c r="AD20" s="216"/>
      <c r="AE20" s="216"/>
      <c r="AF20" s="216"/>
    </row>
    <row r="21" spans="1:32" ht="15.75">
      <c r="A21" s="112"/>
      <c r="B21" s="112"/>
      <c r="C21" s="2"/>
      <c r="D21" s="113"/>
      <c r="E21" s="113"/>
      <c r="F21" s="113"/>
      <c r="G21" s="113"/>
      <c r="H21" s="216"/>
      <c r="I21" s="216"/>
      <c r="J21" s="217"/>
      <c r="K21" s="2"/>
      <c r="L21" s="112"/>
      <c r="M21" s="113"/>
      <c r="N21" s="113"/>
      <c r="O21" s="114"/>
      <c r="P21" s="115"/>
      <c r="Q21" s="117"/>
      <c r="R21" s="192"/>
      <c r="S21" s="192"/>
      <c r="T21" s="113"/>
      <c r="U21" s="114"/>
      <c r="V21" s="114"/>
      <c r="W21" s="114"/>
      <c r="X21" s="115"/>
      <c r="Y21" s="117"/>
      <c r="Z21" s="14"/>
      <c r="AA21" s="216"/>
      <c r="AB21" s="216"/>
      <c r="AC21" s="216"/>
      <c r="AD21" s="216"/>
      <c r="AE21" s="216"/>
      <c r="AF21" s="216"/>
    </row>
    <row r="22" spans="1:32" ht="15.75">
      <c r="A22" s="112"/>
      <c r="B22" s="112"/>
      <c r="C22" s="2"/>
      <c r="D22" s="113"/>
      <c r="E22" s="113"/>
      <c r="F22" s="113"/>
      <c r="G22" s="113"/>
      <c r="H22" s="216"/>
      <c r="I22" s="216"/>
      <c r="J22" s="217"/>
      <c r="K22" s="2"/>
      <c r="L22" s="112"/>
      <c r="M22" s="113"/>
      <c r="N22" s="113"/>
      <c r="O22" s="114"/>
      <c r="P22" s="115"/>
      <c r="Q22" s="117"/>
      <c r="R22" s="192"/>
      <c r="S22" s="192"/>
      <c r="T22" s="113"/>
      <c r="U22" s="114"/>
      <c r="V22" s="114"/>
      <c r="W22" s="114"/>
      <c r="X22" s="115"/>
      <c r="Y22" s="117"/>
      <c r="Z22" s="14"/>
      <c r="AA22" s="216"/>
      <c r="AB22" s="216"/>
      <c r="AC22" s="216"/>
      <c r="AD22" s="216"/>
      <c r="AE22" s="216"/>
      <c r="AF22" s="216"/>
    </row>
    <row r="23" spans="1:32" ht="15.75">
      <c r="A23" s="112"/>
      <c r="B23" s="112"/>
      <c r="C23" s="2"/>
      <c r="D23" s="113"/>
      <c r="E23" s="113"/>
      <c r="F23" s="113"/>
      <c r="G23" s="113"/>
      <c r="H23" s="216"/>
      <c r="I23" s="216"/>
      <c r="J23" s="217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4"/>
      <c r="X23" s="115"/>
      <c r="Y23" s="117"/>
      <c r="Z23" s="14"/>
      <c r="AA23" s="216"/>
      <c r="AB23" s="216"/>
      <c r="AC23" s="216"/>
      <c r="AD23" s="216"/>
      <c r="AE23" s="216"/>
      <c r="AF23" s="216"/>
    </row>
    <row r="24" spans="1:35" s="24" customFormat="1" ht="13.5" thickBot="1">
      <c r="A24" s="46"/>
      <c r="B24" s="23"/>
      <c r="C24" s="25"/>
      <c r="D24" s="23"/>
      <c r="E24" s="23"/>
      <c r="F24" s="23"/>
      <c r="G24" s="23"/>
      <c r="H24" s="218"/>
      <c r="I24" s="219"/>
      <c r="J24" s="219"/>
      <c r="K24" s="219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X24" s="218"/>
      <c r="Y24" s="219"/>
      <c r="Z24" s="219"/>
      <c r="AA24" s="219"/>
      <c r="AB24" s="219"/>
      <c r="AC24" s="219"/>
      <c r="AD24" s="219"/>
      <c r="AE24" s="219"/>
      <c r="AF24" s="218"/>
      <c r="AG24" s="23"/>
      <c r="AH24" s="23"/>
      <c r="AI24" s="8"/>
    </row>
    <row r="25" spans="1:32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7"/>
      <c r="V25" s="767"/>
      <c r="W25" s="767"/>
      <c r="X25" s="767"/>
      <c r="Y25" s="767"/>
      <c r="Z25" s="764" t="s">
        <v>35</v>
      </c>
      <c r="AA25" s="765"/>
      <c r="AB25" s="765"/>
      <c r="AC25" s="765"/>
      <c r="AD25" s="153"/>
      <c r="AE25" s="138"/>
      <c r="AF25" s="754" t="s">
        <v>0</v>
      </c>
    </row>
    <row r="26" spans="1:32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97</v>
      </c>
      <c r="S26" s="740" t="s">
        <v>91</v>
      </c>
      <c r="T26" s="742" t="s">
        <v>89</v>
      </c>
      <c r="U26" s="762" t="s">
        <v>43</v>
      </c>
      <c r="V26" s="758" t="s">
        <v>465</v>
      </c>
      <c r="W26" s="762" t="s">
        <v>92</v>
      </c>
      <c r="X26" s="762" t="s">
        <v>47</v>
      </c>
      <c r="Y26" s="769" t="s">
        <v>44</v>
      </c>
      <c r="Z26" s="760" t="s">
        <v>31</v>
      </c>
      <c r="AA26" s="758" t="s">
        <v>26</v>
      </c>
      <c r="AB26" s="758" t="s">
        <v>104</v>
      </c>
      <c r="AC26" s="758" t="s">
        <v>105</v>
      </c>
      <c r="AD26" s="762" t="s">
        <v>91</v>
      </c>
      <c r="AE26" s="757" t="s">
        <v>55</v>
      </c>
      <c r="AF26" s="755"/>
    </row>
    <row r="27" spans="1:32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104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68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41"/>
      <c r="S27" s="741"/>
      <c r="T27" s="742"/>
      <c r="U27" s="762"/>
      <c r="V27" s="759"/>
      <c r="W27" s="762"/>
      <c r="X27" s="762"/>
      <c r="Y27" s="762"/>
      <c r="Z27" s="761"/>
      <c r="AA27" s="759"/>
      <c r="AB27" s="759"/>
      <c r="AC27" s="759"/>
      <c r="AD27" s="763"/>
      <c r="AE27" s="757"/>
      <c r="AF27" s="756"/>
    </row>
    <row r="28" spans="1:32" ht="12.75">
      <c r="A28" s="167"/>
      <c r="B28" s="222"/>
      <c r="C28" s="168"/>
      <c r="D28" s="168"/>
      <c r="E28" s="168"/>
      <c r="F28" s="168"/>
      <c r="G28" s="169"/>
      <c r="H28" s="223"/>
      <c r="I28" s="224"/>
      <c r="J28" s="224"/>
      <c r="K28" s="225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3"/>
      <c r="Z28" s="175"/>
      <c r="AA28" s="173"/>
      <c r="AB28" s="173"/>
      <c r="AC28" s="173"/>
      <c r="AD28" s="173"/>
      <c r="AE28" s="174"/>
      <c r="AF28" s="171"/>
    </row>
    <row r="29" spans="1:32" s="19" customFormat="1" ht="12.75">
      <c r="A29" s="159" t="s">
        <v>114</v>
      </c>
      <c r="B29" s="160" t="s">
        <v>115</v>
      </c>
      <c r="C29" s="484" t="s">
        <v>1477</v>
      </c>
      <c r="D29" s="483" t="s">
        <v>1215</v>
      </c>
      <c r="E29" s="156" t="s">
        <v>244</v>
      </c>
      <c r="F29" s="160" t="s">
        <v>1542</v>
      </c>
      <c r="G29" s="176" t="s">
        <v>204</v>
      </c>
      <c r="H29" s="226">
        <v>1213</v>
      </c>
      <c r="I29" s="162" t="s">
        <v>1439</v>
      </c>
      <c r="J29" s="161" t="s">
        <v>119</v>
      </c>
      <c r="K29" s="228"/>
      <c r="L29" s="226" t="s">
        <v>32</v>
      </c>
      <c r="M29" s="162" t="s">
        <v>128</v>
      </c>
      <c r="N29" s="162">
        <v>1</v>
      </c>
      <c r="O29" s="162">
        <v>200</v>
      </c>
      <c r="P29" s="162">
        <v>100</v>
      </c>
      <c r="Q29" s="162">
        <v>160</v>
      </c>
      <c r="R29" s="163">
        <f aca="true" t="shared" si="1" ref="R29:R42">(O29*P29*Q29)/1000000</f>
        <v>3.2</v>
      </c>
      <c r="S29" s="179"/>
      <c r="T29" s="229" t="s">
        <v>110</v>
      </c>
      <c r="U29" s="227"/>
      <c r="V29" s="227"/>
      <c r="W29" s="227"/>
      <c r="X29" s="230"/>
      <c r="Y29" s="230"/>
      <c r="Z29" s="164"/>
      <c r="AA29" s="165"/>
      <c r="AB29" s="231"/>
      <c r="AC29" s="232"/>
      <c r="AD29" s="183"/>
      <c r="AE29" s="233"/>
      <c r="AF29" s="166"/>
    </row>
    <row r="30" spans="1:32" s="19" customFormat="1" ht="12.75">
      <c r="A30" s="159" t="s">
        <v>114</v>
      </c>
      <c r="B30" s="160" t="s">
        <v>115</v>
      </c>
      <c r="C30" s="484" t="s">
        <v>1477</v>
      </c>
      <c r="D30" s="483" t="s">
        <v>1215</v>
      </c>
      <c r="E30" s="156" t="s">
        <v>244</v>
      </c>
      <c r="F30" s="160"/>
      <c r="G30" s="176" t="s">
        <v>205</v>
      </c>
      <c r="H30" s="226"/>
      <c r="I30" s="227"/>
      <c r="J30" s="161"/>
      <c r="K30" s="430" t="s">
        <v>1463</v>
      </c>
      <c r="L30" s="226" t="s">
        <v>32</v>
      </c>
      <c r="M30" s="162" t="s">
        <v>106</v>
      </c>
      <c r="N30" s="162">
        <v>1</v>
      </c>
      <c r="O30" s="162">
        <v>150</v>
      </c>
      <c r="P30" s="162">
        <v>75</v>
      </c>
      <c r="Q30" s="162">
        <v>70</v>
      </c>
      <c r="R30" s="163">
        <f t="shared" si="1"/>
        <v>0.7875</v>
      </c>
      <c r="S30" s="179"/>
      <c r="T30" s="229" t="s">
        <v>110</v>
      </c>
      <c r="U30" s="227"/>
      <c r="V30" s="227"/>
      <c r="W30" s="227"/>
      <c r="X30" s="230"/>
      <c r="Y30" s="230"/>
      <c r="Z30" s="164"/>
      <c r="AA30" s="165"/>
      <c r="AB30" s="231"/>
      <c r="AC30" s="232"/>
      <c r="AD30" s="183"/>
      <c r="AE30" s="233"/>
      <c r="AF30" s="166" t="s">
        <v>140</v>
      </c>
    </row>
    <row r="31" spans="1:32" s="19" customFormat="1" ht="12.75">
      <c r="A31" s="159" t="s">
        <v>114</v>
      </c>
      <c r="B31" s="160" t="s">
        <v>115</v>
      </c>
      <c r="C31" s="484" t="s">
        <v>1477</v>
      </c>
      <c r="D31" s="483" t="s">
        <v>1215</v>
      </c>
      <c r="E31" s="156" t="s">
        <v>244</v>
      </c>
      <c r="F31" s="48"/>
      <c r="G31" s="176" t="s">
        <v>206</v>
      </c>
      <c r="H31" s="234"/>
      <c r="I31" s="235"/>
      <c r="J31" s="157"/>
      <c r="K31" s="458" t="s">
        <v>1463</v>
      </c>
      <c r="L31" s="226" t="s">
        <v>32</v>
      </c>
      <c r="M31" s="162" t="s">
        <v>106</v>
      </c>
      <c r="N31" s="162">
        <v>1</v>
      </c>
      <c r="O31" s="162">
        <v>220</v>
      </c>
      <c r="P31" s="162">
        <v>100</v>
      </c>
      <c r="Q31" s="162">
        <v>70</v>
      </c>
      <c r="R31" s="163">
        <f t="shared" si="1"/>
        <v>1.54</v>
      </c>
      <c r="S31" s="179"/>
      <c r="T31" s="229" t="s">
        <v>110</v>
      </c>
      <c r="U31" s="235"/>
      <c r="V31" s="235"/>
      <c r="W31" s="235"/>
      <c r="X31" s="237"/>
      <c r="Y31" s="237"/>
      <c r="Z31" s="164"/>
      <c r="AA31" s="50"/>
      <c r="AB31" s="238"/>
      <c r="AC31" s="239"/>
      <c r="AD31" s="183"/>
      <c r="AE31" s="240"/>
      <c r="AF31" s="51" t="s">
        <v>140</v>
      </c>
    </row>
    <row r="32" spans="1:32" s="19" customFormat="1" ht="12.75">
      <c r="A32" s="159" t="s">
        <v>114</v>
      </c>
      <c r="B32" s="160" t="s">
        <v>115</v>
      </c>
      <c r="C32" s="484" t="s">
        <v>1477</v>
      </c>
      <c r="D32" s="483" t="s">
        <v>1215</v>
      </c>
      <c r="E32" s="156" t="s">
        <v>244</v>
      </c>
      <c r="F32" s="160"/>
      <c r="G32" s="176" t="s">
        <v>207</v>
      </c>
      <c r="H32" s="226"/>
      <c r="I32" s="227"/>
      <c r="J32" s="161"/>
      <c r="K32" s="430" t="s">
        <v>1463</v>
      </c>
      <c r="L32" s="226" t="s">
        <v>32</v>
      </c>
      <c r="M32" s="162" t="s">
        <v>212</v>
      </c>
      <c r="N32" s="162">
        <v>1</v>
      </c>
      <c r="O32" s="162">
        <v>150</v>
      </c>
      <c r="P32" s="162">
        <v>75</v>
      </c>
      <c r="Q32" s="162">
        <v>70</v>
      </c>
      <c r="R32" s="163">
        <f t="shared" si="1"/>
        <v>0.7875</v>
      </c>
      <c r="S32" s="179"/>
      <c r="T32" s="229" t="s">
        <v>110</v>
      </c>
      <c r="U32" s="227"/>
      <c r="V32" s="227"/>
      <c r="W32" s="227"/>
      <c r="X32" s="230"/>
      <c r="Y32" s="230"/>
      <c r="Z32" s="164"/>
      <c r="AA32" s="165"/>
      <c r="AB32" s="231"/>
      <c r="AC32" s="232"/>
      <c r="AD32" s="183"/>
      <c r="AE32" s="233"/>
      <c r="AF32" s="166" t="s">
        <v>140</v>
      </c>
    </row>
    <row r="33" spans="1:32" s="19" customFormat="1" ht="12.75">
      <c r="A33" s="159" t="s">
        <v>114</v>
      </c>
      <c r="B33" s="160" t="s">
        <v>115</v>
      </c>
      <c r="C33" s="484" t="s">
        <v>1477</v>
      </c>
      <c r="D33" s="483" t="s">
        <v>1215</v>
      </c>
      <c r="E33" s="156" t="s">
        <v>244</v>
      </c>
      <c r="F33" s="160"/>
      <c r="G33" s="176" t="s">
        <v>208</v>
      </c>
      <c r="H33" s="226"/>
      <c r="I33" s="227"/>
      <c r="J33" s="161"/>
      <c r="K33" s="430" t="s">
        <v>1463</v>
      </c>
      <c r="L33" s="226" t="s">
        <v>32</v>
      </c>
      <c r="M33" s="162" t="s">
        <v>212</v>
      </c>
      <c r="N33" s="162">
        <v>1</v>
      </c>
      <c r="O33" s="162">
        <v>150</v>
      </c>
      <c r="P33" s="162">
        <v>75</v>
      </c>
      <c r="Q33" s="162">
        <v>70</v>
      </c>
      <c r="R33" s="163">
        <f t="shared" si="1"/>
        <v>0.7875</v>
      </c>
      <c r="S33" s="179"/>
      <c r="T33" s="229" t="s">
        <v>110</v>
      </c>
      <c r="U33" s="227"/>
      <c r="V33" s="227"/>
      <c r="W33" s="227"/>
      <c r="X33" s="230"/>
      <c r="Y33" s="230"/>
      <c r="Z33" s="164"/>
      <c r="AA33" s="165"/>
      <c r="AB33" s="231"/>
      <c r="AC33" s="232"/>
      <c r="AD33" s="183"/>
      <c r="AE33" s="233"/>
      <c r="AF33" s="166" t="s">
        <v>140</v>
      </c>
    </row>
    <row r="34" spans="1:32" s="19" customFormat="1" ht="12.75">
      <c r="A34" s="159" t="s">
        <v>114</v>
      </c>
      <c r="B34" s="160" t="s">
        <v>115</v>
      </c>
      <c r="C34" s="484" t="s">
        <v>1477</v>
      </c>
      <c r="D34" s="483" t="s">
        <v>1215</v>
      </c>
      <c r="E34" s="156" t="s">
        <v>244</v>
      </c>
      <c r="F34" s="641" t="s">
        <v>1571</v>
      </c>
      <c r="G34" s="176" t="s">
        <v>209</v>
      </c>
      <c r="H34" s="234">
        <v>1213</v>
      </c>
      <c r="I34" s="436" t="s">
        <v>1439</v>
      </c>
      <c r="J34" s="642" t="s">
        <v>1437</v>
      </c>
      <c r="K34" s="236"/>
      <c r="L34" s="226" t="s">
        <v>32</v>
      </c>
      <c r="M34" s="162" t="s">
        <v>139</v>
      </c>
      <c r="N34" s="162">
        <v>1</v>
      </c>
      <c r="O34" s="49">
        <v>90</v>
      </c>
      <c r="P34" s="49">
        <v>70</v>
      </c>
      <c r="Q34" s="49">
        <v>105</v>
      </c>
      <c r="R34" s="163">
        <f t="shared" si="1"/>
        <v>0.6615</v>
      </c>
      <c r="S34" s="179"/>
      <c r="T34" s="229" t="s">
        <v>110</v>
      </c>
      <c r="U34" s="235" t="s">
        <v>99</v>
      </c>
      <c r="V34" s="235"/>
      <c r="W34" s="235"/>
      <c r="X34" s="237"/>
      <c r="Y34" s="237"/>
      <c r="Z34" s="164"/>
      <c r="AA34" s="50"/>
      <c r="AB34" s="231"/>
      <c r="AC34" s="239"/>
      <c r="AD34" s="183"/>
      <c r="AE34" s="240"/>
      <c r="AF34" s="51"/>
    </row>
    <row r="35" spans="1:32" s="19" customFormat="1" ht="12.75">
      <c r="A35" s="159" t="s">
        <v>114</v>
      </c>
      <c r="B35" s="160" t="s">
        <v>115</v>
      </c>
      <c r="C35" s="484" t="s">
        <v>1477</v>
      </c>
      <c r="D35" s="483" t="s">
        <v>1215</v>
      </c>
      <c r="E35" s="156" t="s">
        <v>244</v>
      </c>
      <c r="F35" s="641" t="s">
        <v>1571</v>
      </c>
      <c r="G35" s="176" t="s">
        <v>210</v>
      </c>
      <c r="H35" s="234">
        <v>1213</v>
      </c>
      <c r="I35" s="436" t="s">
        <v>1215</v>
      </c>
      <c r="J35" s="642" t="s">
        <v>119</v>
      </c>
      <c r="K35" s="236"/>
      <c r="L35" s="226" t="s">
        <v>32</v>
      </c>
      <c r="M35" s="162" t="s">
        <v>213</v>
      </c>
      <c r="N35" s="162">
        <v>1</v>
      </c>
      <c r="O35" s="49">
        <v>42</v>
      </c>
      <c r="P35" s="49">
        <v>55</v>
      </c>
      <c r="Q35" s="49">
        <v>26</v>
      </c>
      <c r="R35" s="163">
        <f t="shared" si="1"/>
        <v>0.06006</v>
      </c>
      <c r="S35" s="179"/>
      <c r="T35" s="229" t="s">
        <v>110</v>
      </c>
      <c r="U35" s="235"/>
      <c r="V35" s="235"/>
      <c r="W35" s="235"/>
      <c r="X35" s="237"/>
      <c r="Y35" s="237"/>
      <c r="Z35" s="164"/>
      <c r="AA35" s="50"/>
      <c r="AB35" s="231"/>
      <c r="AC35" s="239"/>
      <c r="AD35" s="183"/>
      <c r="AE35" s="240"/>
      <c r="AF35" s="51"/>
    </row>
    <row r="36" spans="1:32" s="19" customFormat="1" ht="12.75">
      <c r="A36" s="159" t="s">
        <v>114</v>
      </c>
      <c r="B36" s="160" t="s">
        <v>115</v>
      </c>
      <c r="C36" s="484" t="s">
        <v>1477</v>
      </c>
      <c r="D36" s="483" t="s">
        <v>1215</v>
      </c>
      <c r="E36" s="156" t="s">
        <v>244</v>
      </c>
      <c r="F36" s="641" t="s">
        <v>1571</v>
      </c>
      <c r="G36" s="176" t="s">
        <v>211</v>
      </c>
      <c r="H36" s="234">
        <v>1213</v>
      </c>
      <c r="I36" s="436" t="s">
        <v>1215</v>
      </c>
      <c r="J36" s="642" t="s">
        <v>119</v>
      </c>
      <c r="K36" s="243"/>
      <c r="L36" s="226" t="s">
        <v>32</v>
      </c>
      <c r="M36" s="162" t="s">
        <v>214</v>
      </c>
      <c r="N36" s="162">
        <v>1</v>
      </c>
      <c r="O36" s="49">
        <v>46</v>
      </c>
      <c r="P36" s="49">
        <v>48</v>
      </c>
      <c r="Q36" s="49">
        <v>15</v>
      </c>
      <c r="R36" s="163">
        <f t="shared" si="1"/>
        <v>0.03312</v>
      </c>
      <c r="S36" s="179"/>
      <c r="T36" s="229" t="s">
        <v>110</v>
      </c>
      <c r="U36" s="242"/>
      <c r="V36" s="242"/>
      <c r="W36" s="242"/>
      <c r="X36" s="244"/>
      <c r="Y36" s="244"/>
      <c r="Z36" s="164"/>
      <c r="AA36" s="107"/>
      <c r="AB36" s="231"/>
      <c r="AC36" s="239"/>
      <c r="AD36" s="183"/>
      <c r="AE36" s="246"/>
      <c r="AF36" s="108"/>
    </row>
    <row r="37" spans="1:32" s="19" customFormat="1" ht="12.75">
      <c r="A37" s="159" t="s">
        <v>114</v>
      </c>
      <c r="B37" s="160" t="s">
        <v>115</v>
      </c>
      <c r="C37" s="484" t="s">
        <v>1477</v>
      </c>
      <c r="D37" s="483" t="s">
        <v>1215</v>
      </c>
      <c r="E37" s="156" t="s">
        <v>244</v>
      </c>
      <c r="F37" s="105"/>
      <c r="G37" s="176" t="s">
        <v>215</v>
      </c>
      <c r="H37" s="241"/>
      <c r="I37" s="242"/>
      <c r="J37" s="158"/>
      <c r="K37" s="411" t="s">
        <v>1463</v>
      </c>
      <c r="L37" s="226" t="s">
        <v>32</v>
      </c>
      <c r="M37" s="49" t="s">
        <v>113</v>
      </c>
      <c r="N37" s="162">
        <v>1</v>
      </c>
      <c r="O37" s="49">
        <v>120</v>
      </c>
      <c r="P37" s="49">
        <v>45</v>
      </c>
      <c r="Q37" s="49">
        <v>180</v>
      </c>
      <c r="R37" s="163">
        <f t="shared" si="1"/>
        <v>0.972</v>
      </c>
      <c r="S37" s="179"/>
      <c r="T37" s="229" t="s">
        <v>110</v>
      </c>
      <c r="U37" s="242"/>
      <c r="V37" s="242"/>
      <c r="W37" s="242"/>
      <c r="X37" s="244"/>
      <c r="Y37" s="244"/>
      <c r="Z37" s="164"/>
      <c r="AA37" s="107"/>
      <c r="AB37" s="231"/>
      <c r="AC37" s="245"/>
      <c r="AD37" s="183"/>
      <c r="AE37" s="246"/>
      <c r="AF37" s="108"/>
    </row>
    <row r="38" spans="1:32" s="19" customFormat="1" ht="12.75">
      <c r="A38" s="159" t="s">
        <v>114</v>
      </c>
      <c r="B38" s="160" t="s">
        <v>115</v>
      </c>
      <c r="C38" s="484" t="s">
        <v>1477</v>
      </c>
      <c r="D38" s="483" t="s">
        <v>1215</v>
      </c>
      <c r="E38" s="156" t="s">
        <v>244</v>
      </c>
      <c r="F38" s="105"/>
      <c r="G38" s="176" t="s">
        <v>216</v>
      </c>
      <c r="H38" s="241"/>
      <c r="I38" s="242"/>
      <c r="J38" s="158"/>
      <c r="K38" s="411" t="s">
        <v>1463</v>
      </c>
      <c r="L38" s="226" t="s">
        <v>32</v>
      </c>
      <c r="M38" s="49" t="s">
        <v>113</v>
      </c>
      <c r="N38" s="162">
        <v>1</v>
      </c>
      <c r="O38" s="49">
        <v>110</v>
      </c>
      <c r="P38" s="49">
        <v>50</v>
      </c>
      <c r="Q38" s="49">
        <v>145</v>
      </c>
      <c r="R38" s="163">
        <f t="shared" si="1"/>
        <v>0.7975</v>
      </c>
      <c r="S38" s="179"/>
      <c r="T38" s="229" t="s">
        <v>110</v>
      </c>
      <c r="U38" s="242"/>
      <c r="V38" s="242"/>
      <c r="W38" s="242"/>
      <c r="X38" s="244"/>
      <c r="Y38" s="244"/>
      <c r="Z38" s="164"/>
      <c r="AA38" s="107"/>
      <c r="AB38" s="231"/>
      <c r="AC38" s="245"/>
      <c r="AD38" s="183"/>
      <c r="AE38" s="246"/>
      <c r="AF38" s="108" t="s">
        <v>140</v>
      </c>
    </row>
    <row r="39" spans="1:32" s="19" customFormat="1" ht="12.75">
      <c r="A39" s="159" t="s">
        <v>114</v>
      </c>
      <c r="B39" s="160" t="s">
        <v>115</v>
      </c>
      <c r="C39" s="484" t="s">
        <v>1477</v>
      </c>
      <c r="D39" s="483" t="s">
        <v>1215</v>
      </c>
      <c r="E39" s="156" t="s">
        <v>244</v>
      </c>
      <c r="F39" s="105"/>
      <c r="G39" s="176" t="s">
        <v>217</v>
      </c>
      <c r="H39" s="241"/>
      <c r="I39" s="242"/>
      <c r="J39" s="158"/>
      <c r="K39" s="411" t="s">
        <v>1463</v>
      </c>
      <c r="L39" s="226" t="s">
        <v>32</v>
      </c>
      <c r="M39" s="162" t="s">
        <v>222</v>
      </c>
      <c r="N39" s="162">
        <v>1</v>
      </c>
      <c r="O39" s="106">
        <v>30</v>
      </c>
      <c r="P39" s="106">
        <v>50</v>
      </c>
      <c r="Q39" s="106">
        <v>180</v>
      </c>
      <c r="R39" s="163">
        <f t="shared" si="1"/>
        <v>0.27</v>
      </c>
      <c r="S39" s="179"/>
      <c r="T39" s="229" t="s">
        <v>110</v>
      </c>
      <c r="U39" s="242"/>
      <c r="V39" s="242"/>
      <c r="W39" s="242"/>
      <c r="X39" s="244"/>
      <c r="Y39" s="244"/>
      <c r="Z39" s="164"/>
      <c r="AA39" s="107"/>
      <c r="AB39" s="231"/>
      <c r="AC39" s="245"/>
      <c r="AD39" s="183"/>
      <c r="AE39" s="246"/>
      <c r="AF39" s="108"/>
    </row>
    <row r="40" spans="1:32" s="19" customFormat="1" ht="12.75">
      <c r="A40" s="159" t="s">
        <v>114</v>
      </c>
      <c r="B40" s="160" t="s">
        <v>115</v>
      </c>
      <c r="C40" s="484" t="s">
        <v>1477</v>
      </c>
      <c r="D40" s="483" t="s">
        <v>1215</v>
      </c>
      <c r="E40" s="156" t="s">
        <v>244</v>
      </c>
      <c r="F40" s="643" t="s">
        <v>1474</v>
      </c>
      <c r="G40" s="176" t="s">
        <v>218</v>
      </c>
      <c r="H40" s="241">
        <v>1323</v>
      </c>
      <c r="I40" s="410" t="s">
        <v>1215</v>
      </c>
      <c r="J40" s="487" t="s">
        <v>1437</v>
      </c>
      <c r="K40" s="243"/>
      <c r="L40" s="226" t="s">
        <v>33</v>
      </c>
      <c r="M40" s="162" t="s">
        <v>223</v>
      </c>
      <c r="N40" s="162">
        <v>1</v>
      </c>
      <c r="O40" s="106">
        <v>60</v>
      </c>
      <c r="P40" s="106">
        <v>80</v>
      </c>
      <c r="Q40" s="106">
        <v>200</v>
      </c>
      <c r="R40" s="163">
        <f t="shared" si="1"/>
        <v>0.96</v>
      </c>
      <c r="S40" s="179"/>
      <c r="T40" s="229" t="s">
        <v>110</v>
      </c>
      <c r="U40" s="242"/>
      <c r="V40" s="242"/>
      <c r="W40" s="242"/>
      <c r="X40" s="244"/>
      <c r="Y40" s="244"/>
      <c r="Z40" s="164"/>
      <c r="AA40" s="107"/>
      <c r="AB40" s="231"/>
      <c r="AC40" s="245"/>
      <c r="AD40" s="183"/>
      <c r="AE40" s="246"/>
      <c r="AF40" s="108"/>
    </row>
    <row r="41" spans="1:32" s="19" customFormat="1" ht="12.75">
      <c r="A41" s="159" t="s">
        <v>114</v>
      </c>
      <c r="B41" s="160" t="s">
        <v>115</v>
      </c>
      <c r="C41" s="484" t="s">
        <v>1477</v>
      </c>
      <c r="D41" s="483" t="s">
        <v>1215</v>
      </c>
      <c r="E41" s="156" t="s">
        <v>244</v>
      </c>
      <c r="F41" s="643" t="s">
        <v>1571</v>
      </c>
      <c r="G41" s="176" t="s">
        <v>219</v>
      </c>
      <c r="H41" s="241">
        <v>1213</v>
      </c>
      <c r="I41" s="410" t="s">
        <v>1439</v>
      </c>
      <c r="J41" s="487" t="s">
        <v>1437</v>
      </c>
      <c r="K41" s="243"/>
      <c r="L41" s="226" t="s">
        <v>49</v>
      </c>
      <c r="M41" s="162" t="s">
        <v>224</v>
      </c>
      <c r="N41" s="162">
        <v>1</v>
      </c>
      <c r="O41" s="106">
        <v>60</v>
      </c>
      <c r="P41" s="106">
        <v>35</v>
      </c>
      <c r="Q41" s="106">
        <v>34</v>
      </c>
      <c r="R41" s="163">
        <f t="shared" si="1"/>
        <v>0.0714</v>
      </c>
      <c r="S41" s="179"/>
      <c r="T41" s="229" t="s">
        <v>110</v>
      </c>
      <c r="U41" s="242"/>
      <c r="V41" s="242"/>
      <c r="W41" s="242" t="s">
        <v>99</v>
      </c>
      <c r="X41" s="244"/>
      <c r="Y41" s="244"/>
      <c r="Z41" s="164"/>
      <c r="AA41" s="107"/>
      <c r="AB41" s="231"/>
      <c r="AC41" s="245"/>
      <c r="AD41" s="183"/>
      <c r="AE41" s="246"/>
      <c r="AF41" s="108"/>
    </row>
    <row r="42" spans="1:32" s="19" customFormat="1" ht="12.75">
      <c r="A42" s="159" t="s">
        <v>114</v>
      </c>
      <c r="B42" s="160" t="s">
        <v>115</v>
      </c>
      <c r="C42" s="484" t="s">
        <v>1477</v>
      </c>
      <c r="D42" s="483" t="s">
        <v>1215</v>
      </c>
      <c r="E42" s="156" t="s">
        <v>244</v>
      </c>
      <c r="F42" s="643" t="s">
        <v>1571</v>
      </c>
      <c r="G42" s="176" t="s">
        <v>220</v>
      </c>
      <c r="H42" s="241">
        <v>1213</v>
      </c>
      <c r="I42" s="410" t="s">
        <v>1439</v>
      </c>
      <c r="J42" s="487" t="s">
        <v>1437</v>
      </c>
      <c r="K42" s="243"/>
      <c r="L42" s="226" t="s">
        <v>49</v>
      </c>
      <c r="M42" s="162" t="s">
        <v>225</v>
      </c>
      <c r="N42" s="162">
        <v>1</v>
      </c>
      <c r="O42" s="106">
        <v>60</v>
      </c>
      <c r="P42" s="106">
        <v>80</v>
      </c>
      <c r="Q42" s="106">
        <v>35</v>
      </c>
      <c r="R42" s="163">
        <f t="shared" si="1"/>
        <v>0.168</v>
      </c>
      <c r="S42" s="179"/>
      <c r="T42" s="229" t="s">
        <v>110</v>
      </c>
      <c r="U42" s="242"/>
      <c r="V42" s="242" t="s">
        <v>99</v>
      </c>
      <c r="W42" s="242"/>
      <c r="X42" s="244"/>
      <c r="Y42" s="244"/>
      <c r="Z42" s="164"/>
      <c r="AA42" s="107"/>
      <c r="AB42" s="231"/>
      <c r="AC42" s="245"/>
      <c r="AD42" s="183"/>
      <c r="AE42" s="246"/>
      <c r="AF42" s="108"/>
    </row>
    <row r="43" spans="1:32" s="19" customFormat="1" ht="12.75">
      <c r="A43" s="159" t="s">
        <v>114</v>
      </c>
      <c r="B43" s="160" t="s">
        <v>115</v>
      </c>
      <c r="C43" s="484" t="s">
        <v>1477</v>
      </c>
      <c r="D43" s="483" t="s">
        <v>1215</v>
      </c>
      <c r="E43" s="156" t="s">
        <v>244</v>
      </c>
      <c r="F43" s="643" t="s">
        <v>1571</v>
      </c>
      <c r="G43" s="176" t="s">
        <v>221</v>
      </c>
      <c r="H43" s="241">
        <v>1213</v>
      </c>
      <c r="I43" s="410" t="s">
        <v>1439</v>
      </c>
      <c r="J43" s="487" t="s">
        <v>1437</v>
      </c>
      <c r="K43" s="243"/>
      <c r="L43" s="226" t="s">
        <v>49</v>
      </c>
      <c r="M43" s="162" t="s">
        <v>464</v>
      </c>
      <c r="N43" s="162">
        <v>1</v>
      </c>
      <c r="O43" s="106"/>
      <c r="P43" s="106"/>
      <c r="Q43" s="106"/>
      <c r="R43" s="163">
        <v>1</v>
      </c>
      <c r="S43" s="179"/>
      <c r="T43" s="229" t="s">
        <v>110</v>
      </c>
      <c r="U43" s="242"/>
      <c r="V43" s="242" t="s">
        <v>99</v>
      </c>
      <c r="W43" s="242"/>
      <c r="X43" s="244"/>
      <c r="Y43" s="244"/>
      <c r="Z43" s="164"/>
      <c r="AA43" s="107"/>
      <c r="AB43" s="231"/>
      <c r="AC43" s="245"/>
      <c r="AD43" s="183"/>
      <c r="AE43" s="246"/>
      <c r="AF43" s="108"/>
    </row>
    <row r="44" spans="1:32" s="19" customFormat="1" ht="12.75">
      <c r="A44" s="159" t="s">
        <v>114</v>
      </c>
      <c r="B44" s="160" t="s">
        <v>115</v>
      </c>
      <c r="C44" s="484" t="s">
        <v>1477</v>
      </c>
      <c r="D44" s="483" t="s">
        <v>1215</v>
      </c>
      <c r="E44" s="156" t="s">
        <v>244</v>
      </c>
      <c r="F44" s="105"/>
      <c r="G44" s="176" t="s">
        <v>226</v>
      </c>
      <c r="H44" s="241"/>
      <c r="I44" s="242"/>
      <c r="J44" s="158"/>
      <c r="K44" s="411" t="s">
        <v>1536</v>
      </c>
      <c r="L44" s="226" t="s">
        <v>49</v>
      </c>
      <c r="M44" s="162" t="s">
        <v>170</v>
      </c>
      <c r="N44" s="162">
        <v>1</v>
      </c>
      <c r="O44" s="106"/>
      <c r="P44" s="106"/>
      <c r="Q44" s="106"/>
      <c r="R44" s="163">
        <v>0.1</v>
      </c>
      <c r="S44" s="179"/>
      <c r="T44" s="229" t="s">
        <v>110</v>
      </c>
      <c r="U44" s="242"/>
      <c r="V44" s="242" t="s">
        <v>99</v>
      </c>
      <c r="W44" s="242"/>
      <c r="X44" s="244"/>
      <c r="Y44" s="244"/>
      <c r="Z44" s="164"/>
      <c r="AA44" s="107"/>
      <c r="AB44" s="231"/>
      <c r="AC44" s="245"/>
      <c r="AD44" s="183"/>
      <c r="AE44" s="246"/>
      <c r="AF44" s="108"/>
    </row>
    <row r="45" spans="1:32" s="19" customFormat="1" ht="12.75">
      <c r="A45" s="159" t="s">
        <v>114</v>
      </c>
      <c r="B45" s="160" t="s">
        <v>115</v>
      </c>
      <c r="C45" s="484" t="s">
        <v>1477</v>
      </c>
      <c r="D45" s="483" t="s">
        <v>1215</v>
      </c>
      <c r="E45" s="156" t="s">
        <v>244</v>
      </c>
      <c r="F45" s="643" t="s">
        <v>1571</v>
      </c>
      <c r="G45" s="176" t="s">
        <v>227</v>
      </c>
      <c r="H45" s="241">
        <v>1213</v>
      </c>
      <c r="I45" s="410" t="s">
        <v>1439</v>
      </c>
      <c r="J45" s="487" t="s">
        <v>1437</v>
      </c>
      <c r="K45" s="243"/>
      <c r="L45" s="226" t="s">
        <v>33</v>
      </c>
      <c r="M45" s="162" t="s">
        <v>109</v>
      </c>
      <c r="N45" s="162">
        <v>1</v>
      </c>
      <c r="O45" s="106"/>
      <c r="P45" s="106"/>
      <c r="Q45" s="106"/>
      <c r="R45" s="163">
        <v>0.15</v>
      </c>
      <c r="S45" s="179"/>
      <c r="T45" s="229" t="s">
        <v>110</v>
      </c>
      <c r="U45" s="242"/>
      <c r="V45" s="242"/>
      <c r="W45" s="242"/>
      <c r="X45" s="244"/>
      <c r="Y45" s="244"/>
      <c r="Z45" s="164"/>
      <c r="AA45" s="107"/>
      <c r="AB45" s="231"/>
      <c r="AC45" s="245"/>
      <c r="AD45" s="183"/>
      <c r="AE45" s="246"/>
      <c r="AF45" s="108"/>
    </row>
    <row r="46" spans="1:32" s="19" customFormat="1" ht="12.75">
      <c r="A46" s="159" t="s">
        <v>114</v>
      </c>
      <c r="B46" s="160" t="s">
        <v>115</v>
      </c>
      <c r="C46" s="484" t="s">
        <v>1477</v>
      </c>
      <c r="D46" s="483" t="s">
        <v>1215</v>
      </c>
      <c r="E46" s="156" t="s">
        <v>244</v>
      </c>
      <c r="F46" s="643" t="s">
        <v>1571</v>
      </c>
      <c r="G46" s="176" t="s">
        <v>228</v>
      </c>
      <c r="H46" s="241">
        <v>1213</v>
      </c>
      <c r="I46" s="410" t="s">
        <v>1439</v>
      </c>
      <c r="J46" s="487" t="s">
        <v>1437</v>
      </c>
      <c r="K46" s="243"/>
      <c r="L46" s="226" t="s">
        <v>33</v>
      </c>
      <c r="M46" s="162" t="s">
        <v>109</v>
      </c>
      <c r="N46" s="162">
        <v>1</v>
      </c>
      <c r="O46" s="106"/>
      <c r="P46" s="106"/>
      <c r="Q46" s="106"/>
      <c r="R46" s="163">
        <v>0.15</v>
      </c>
      <c r="S46" s="179"/>
      <c r="T46" s="229" t="s">
        <v>110</v>
      </c>
      <c r="U46" s="242"/>
      <c r="V46" s="242"/>
      <c r="W46" s="242"/>
      <c r="X46" s="244"/>
      <c r="Y46" s="244"/>
      <c r="Z46" s="164"/>
      <c r="AA46" s="107"/>
      <c r="AB46" s="231"/>
      <c r="AC46" s="245"/>
      <c r="AD46" s="183"/>
      <c r="AE46" s="246"/>
      <c r="AF46" s="108"/>
    </row>
    <row r="47" spans="1:32" s="19" customFormat="1" ht="12.75">
      <c r="A47" s="159" t="s">
        <v>114</v>
      </c>
      <c r="B47" s="160" t="s">
        <v>115</v>
      </c>
      <c r="C47" s="484" t="s">
        <v>1477</v>
      </c>
      <c r="D47" s="483" t="s">
        <v>1215</v>
      </c>
      <c r="E47" s="156" t="s">
        <v>244</v>
      </c>
      <c r="F47" s="643" t="s">
        <v>1571</v>
      </c>
      <c r="G47" s="176" t="s">
        <v>229</v>
      </c>
      <c r="H47" s="241">
        <v>1213</v>
      </c>
      <c r="I47" s="410" t="s">
        <v>1439</v>
      </c>
      <c r="J47" s="487" t="s">
        <v>1437</v>
      </c>
      <c r="K47" s="243"/>
      <c r="L47" s="226" t="s">
        <v>33</v>
      </c>
      <c r="M47" s="162" t="s">
        <v>109</v>
      </c>
      <c r="N47" s="162">
        <v>1</v>
      </c>
      <c r="O47" s="106"/>
      <c r="P47" s="106"/>
      <c r="Q47" s="106"/>
      <c r="R47" s="163">
        <v>0.15</v>
      </c>
      <c r="S47" s="179"/>
      <c r="T47" s="229" t="s">
        <v>110</v>
      </c>
      <c r="U47" s="242"/>
      <c r="V47" s="242"/>
      <c r="W47" s="242"/>
      <c r="X47" s="244"/>
      <c r="Y47" s="244"/>
      <c r="Z47" s="164"/>
      <c r="AA47" s="107"/>
      <c r="AB47" s="231"/>
      <c r="AC47" s="245"/>
      <c r="AD47" s="183"/>
      <c r="AE47" s="246"/>
      <c r="AF47" s="108"/>
    </row>
    <row r="48" spans="1:32" s="19" customFormat="1" ht="12.75">
      <c r="A48" s="159" t="s">
        <v>114</v>
      </c>
      <c r="B48" s="160" t="s">
        <v>115</v>
      </c>
      <c r="C48" s="484" t="s">
        <v>1477</v>
      </c>
      <c r="D48" s="483" t="s">
        <v>1215</v>
      </c>
      <c r="E48" s="156" t="s">
        <v>244</v>
      </c>
      <c r="F48" s="643" t="s">
        <v>1571</v>
      </c>
      <c r="G48" s="176" t="s">
        <v>230</v>
      </c>
      <c r="H48" s="241">
        <v>1213</v>
      </c>
      <c r="I48" s="410" t="s">
        <v>1439</v>
      </c>
      <c r="J48" s="487" t="s">
        <v>1437</v>
      </c>
      <c r="K48" s="243"/>
      <c r="L48" s="226" t="s">
        <v>33</v>
      </c>
      <c r="M48" s="162" t="s">
        <v>109</v>
      </c>
      <c r="N48" s="162">
        <v>1</v>
      </c>
      <c r="O48" s="106"/>
      <c r="P48" s="106"/>
      <c r="Q48" s="106"/>
      <c r="R48" s="163">
        <v>0.15</v>
      </c>
      <c r="S48" s="179"/>
      <c r="T48" s="229" t="s">
        <v>110</v>
      </c>
      <c r="U48" s="242"/>
      <c r="V48" s="242"/>
      <c r="W48" s="242"/>
      <c r="X48" s="244"/>
      <c r="Y48" s="244"/>
      <c r="Z48" s="164"/>
      <c r="AA48" s="107"/>
      <c r="AB48" s="231"/>
      <c r="AC48" s="245"/>
      <c r="AD48" s="183"/>
      <c r="AE48" s="246"/>
      <c r="AF48" s="108"/>
    </row>
    <row r="49" spans="1:32" s="19" customFormat="1" ht="12.75">
      <c r="A49" s="159" t="s">
        <v>114</v>
      </c>
      <c r="B49" s="160" t="s">
        <v>115</v>
      </c>
      <c r="C49" s="484" t="s">
        <v>1477</v>
      </c>
      <c r="D49" s="483" t="s">
        <v>1215</v>
      </c>
      <c r="E49" s="156" t="s">
        <v>244</v>
      </c>
      <c r="F49" s="643" t="s">
        <v>1571</v>
      </c>
      <c r="G49" s="176" t="s">
        <v>232</v>
      </c>
      <c r="H49" s="241">
        <v>1213</v>
      </c>
      <c r="I49" s="410" t="s">
        <v>1439</v>
      </c>
      <c r="J49" s="487" t="s">
        <v>1437</v>
      </c>
      <c r="K49" s="243"/>
      <c r="L49" s="226" t="s">
        <v>33</v>
      </c>
      <c r="M49" s="106" t="s">
        <v>166</v>
      </c>
      <c r="N49" s="162">
        <v>1</v>
      </c>
      <c r="O49" s="106"/>
      <c r="P49" s="106"/>
      <c r="Q49" s="106"/>
      <c r="R49" s="163">
        <v>0.1</v>
      </c>
      <c r="S49" s="179"/>
      <c r="T49" s="229" t="s">
        <v>110</v>
      </c>
      <c r="U49" s="242"/>
      <c r="V49" s="242"/>
      <c r="W49" s="242"/>
      <c r="X49" s="244"/>
      <c r="Y49" s="244"/>
      <c r="Z49" s="164"/>
      <c r="AA49" s="107"/>
      <c r="AB49" s="231"/>
      <c r="AC49" s="245"/>
      <c r="AD49" s="183"/>
      <c r="AE49" s="246"/>
      <c r="AF49" s="108"/>
    </row>
    <row r="50" spans="1:32" s="19" customFormat="1" ht="12.75">
      <c r="A50" s="159" t="s">
        <v>114</v>
      </c>
      <c r="B50" s="160" t="s">
        <v>115</v>
      </c>
      <c r="C50" s="484" t="s">
        <v>1477</v>
      </c>
      <c r="D50" s="483" t="s">
        <v>1215</v>
      </c>
      <c r="E50" s="156" t="s">
        <v>244</v>
      </c>
      <c r="F50" s="643" t="s">
        <v>1571</v>
      </c>
      <c r="G50" s="176" t="s">
        <v>233</v>
      </c>
      <c r="H50" s="241">
        <v>1213</v>
      </c>
      <c r="I50" s="410" t="s">
        <v>1439</v>
      </c>
      <c r="J50" s="487" t="s">
        <v>1437</v>
      </c>
      <c r="K50" s="243"/>
      <c r="L50" s="226" t="s">
        <v>33</v>
      </c>
      <c r="M50" s="106" t="s">
        <v>166</v>
      </c>
      <c r="N50" s="162">
        <v>1</v>
      </c>
      <c r="O50" s="106"/>
      <c r="P50" s="106"/>
      <c r="Q50" s="106"/>
      <c r="R50" s="163">
        <v>0.1</v>
      </c>
      <c r="S50" s="210"/>
      <c r="T50" s="229" t="s">
        <v>110</v>
      </c>
      <c r="U50" s="242"/>
      <c r="V50" s="242"/>
      <c r="W50" s="242"/>
      <c r="X50" s="244"/>
      <c r="Y50" s="244"/>
      <c r="Z50" s="164"/>
      <c r="AA50" s="107"/>
      <c r="AB50" s="231"/>
      <c r="AC50" s="245"/>
      <c r="AD50" s="211"/>
      <c r="AE50" s="246"/>
      <c r="AF50" s="108"/>
    </row>
    <row r="51" spans="1:33" s="19" customFormat="1" ht="12.75">
      <c r="A51" s="159" t="s">
        <v>114</v>
      </c>
      <c r="B51" s="160" t="s">
        <v>115</v>
      </c>
      <c r="C51" s="484" t="s">
        <v>1477</v>
      </c>
      <c r="D51" s="483" t="s">
        <v>1215</v>
      </c>
      <c r="E51" s="156" t="s">
        <v>244</v>
      </c>
      <c r="F51" s="643" t="s">
        <v>1571</v>
      </c>
      <c r="G51" s="176" t="s">
        <v>234</v>
      </c>
      <c r="H51" s="241">
        <v>1213</v>
      </c>
      <c r="I51" s="410" t="s">
        <v>1439</v>
      </c>
      <c r="J51" s="487" t="s">
        <v>1437</v>
      </c>
      <c r="K51" s="236"/>
      <c r="L51" s="226" t="s">
        <v>49</v>
      </c>
      <c r="M51" s="49" t="s">
        <v>231</v>
      </c>
      <c r="N51" s="162">
        <v>1</v>
      </c>
      <c r="O51" s="49"/>
      <c r="P51" s="49"/>
      <c r="Q51" s="49"/>
      <c r="R51" s="163">
        <v>0.1</v>
      </c>
      <c r="S51" s="179"/>
      <c r="T51" s="229" t="s">
        <v>110</v>
      </c>
      <c r="U51" s="235"/>
      <c r="V51" s="235" t="s">
        <v>99</v>
      </c>
      <c r="W51" s="235"/>
      <c r="X51" s="237"/>
      <c r="Y51" s="237"/>
      <c r="Z51" s="164"/>
      <c r="AA51" s="50"/>
      <c r="AB51" s="231"/>
      <c r="AC51" s="239"/>
      <c r="AD51" s="183"/>
      <c r="AE51" s="240"/>
      <c r="AF51" s="51"/>
      <c r="AG51" s="212"/>
    </row>
    <row r="52" spans="1:33" s="19" customFormat="1" ht="12.75">
      <c r="A52" s="159" t="s">
        <v>114</v>
      </c>
      <c r="B52" s="160" t="s">
        <v>115</v>
      </c>
      <c r="C52" s="484" t="s">
        <v>1477</v>
      </c>
      <c r="D52" s="483" t="s">
        <v>1215</v>
      </c>
      <c r="E52" s="156" t="s">
        <v>244</v>
      </c>
      <c r="F52" s="643" t="s">
        <v>1571</v>
      </c>
      <c r="G52" s="176" t="s">
        <v>235</v>
      </c>
      <c r="H52" s="241">
        <v>1213</v>
      </c>
      <c r="I52" s="410" t="s">
        <v>1439</v>
      </c>
      <c r="J52" s="487" t="s">
        <v>1437</v>
      </c>
      <c r="K52" s="236"/>
      <c r="L52" s="226" t="s">
        <v>49</v>
      </c>
      <c r="M52" s="49" t="s">
        <v>231</v>
      </c>
      <c r="N52" s="162">
        <v>1</v>
      </c>
      <c r="O52" s="49"/>
      <c r="P52" s="49"/>
      <c r="Q52" s="49"/>
      <c r="R52" s="163">
        <v>0.1</v>
      </c>
      <c r="S52" s="179"/>
      <c r="T52" s="229" t="s">
        <v>110</v>
      </c>
      <c r="U52" s="235"/>
      <c r="V52" s="235" t="s">
        <v>99</v>
      </c>
      <c r="W52" s="235"/>
      <c r="X52" s="237"/>
      <c r="Y52" s="259"/>
      <c r="Z52" s="164"/>
      <c r="AA52" s="50"/>
      <c r="AB52" s="231"/>
      <c r="AC52" s="239"/>
      <c r="AD52" s="183"/>
      <c r="AE52" s="260"/>
      <c r="AF52" s="261"/>
      <c r="AG52" s="253"/>
    </row>
    <row r="53" spans="1:33" s="19" customFormat="1" ht="12.75">
      <c r="A53" s="159" t="s">
        <v>114</v>
      </c>
      <c r="B53" s="160" t="s">
        <v>115</v>
      </c>
      <c r="C53" s="484" t="s">
        <v>1477</v>
      </c>
      <c r="D53" s="483" t="s">
        <v>1215</v>
      </c>
      <c r="E53" s="156" t="s">
        <v>244</v>
      </c>
      <c r="F53" s="643" t="s">
        <v>1571</v>
      </c>
      <c r="G53" s="176" t="s">
        <v>236</v>
      </c>
      <c r="H53" s="234">
        <v>1222</v>
      </c>
      <c r="I53" s="436" t="s">
        <v>1439</v>
      </c>
      <c r="J53" s="642" t="s">
        <v>1534</v>
      </c>
      <c r="K53" s="236"/>
      <c r="L53" s="226" t="s">
        <v>49</v>
      </c>
      <c r="M53" s="49" t="s">
        <v>180</v>
      </c>
      <c r="N53" s="162">
        <v>1</v>
      </c>
      <c r="O53" s="49"/>
      <c r="P53" s="49"/>
      <c r="Q53" s="49"/>
      <c r="R53" s="163">
        <v>0.02</v>
      </c>
      <c r="S53" s="179"/>
      <c r="T53" s="229" t="s">
        <v>110</v>
      </c>
      <c r="U53" s="235"/>
      <c r="V53" s="235"/>
      <c r="W53" s="235"/>
      <c r="X53" s="237"/>
      <c r="Y53" s="259"/>
      <c r="Z53" s="164"/>
      <c r="AA53" s="50"/>
      <c r="AB53" s="231"/>
      <c r="AC53" s="239"/>
      <c r="AD53" s="183"/>
      <c r="AE53" s="260"/>
      <c r="AF53" s="261"/>
      <c r="AG53" s="253"/>
    </row>
    <row r="54" spans="1:33" s="19" customFormat="1" ht="12.75">
      <c r="A54" s="159" t="s">
        <v>114</v>
      </c>
      <c r="B54" s="160" t="s">
        <v>115</v>
      </c>
      <c r="C54" s="484" t="s">
        <v>1477</v>
      </c>
      <c r="D54" s="483" t="s">
        <v>1215</v>
      </c>
      <c r="E54" s="156" t="s">
        <v>244</v>
      </c>
      <c r="F54" s="643" t="s">
        <v>1571</v>
      </c>
      <c r="G54" s="176" t="s">
        <v>237</v>
      </c>
      <c r="H54" s="234">
        <v>1222</v>
      </c>
      <c r="I54" s="436" t="s">
        <v>1439</v>
      </c>
      <c r="J54" s="642" t="s">
        <v>1534</v>
      </c>
      <c r="K54" s="236"/>
      <c r="L54" s="226" t="s">
        <v>49</v>
      </c>
      <c r="M54" s="49" t="s">
        <v>180</v>
      </c>
      <c r="N54" s="162">
        <v>1</v>
      </c>
      <c r="O54" s="49"/>
      <c r="P54" s="49"/>
      <c r="Q54" s="49"/>
      <c r="R54" s="163">
        <v>0.02</v>
      </c>
      <c r="S54" s="179"/>
      <c r="T54" s="229" t="s">
        <v>110</v>
      </c>
      <c r="U54" s="235"/>
      <c r="V54" s="235"/>
      <c r="W54" s="235"/>
      <c r="X54" s="237"/>
      <c r="Y54" s="259"/>
      <c r="Z54" s="164"/>
      <c r="AA54" s="50"/>
      <c r="AB54" s="231"/>
      <c r="AC54" s="239"/>
      <c r="AD54" s="183"/>
      <c r="AE54" s="260"/>
      <c r="AF54" s="261"/>
      <c r="AG54" s="253"/>
    </row>
    <row r="55" spans="1:33" s="19" customFormat="1" ht="12.75">
      <c r="A55" s="159" t="s">
        <v>114</v>
      </c>
      <c r="B55" s="160" t="s">
        <v>115</v>
      </c>
      <c r="C55" s="484" t="s">
        <v>1477</v>
      </c>
      <c r="D55" s="483" t="s">
        <v>1215</v>
      </c>
      <c r="E55" s="156" t="s">
        <v>244</v>
      </c>
      <c r="F55" s="643" t="s">
        <v>1571</v>
      </c>
      <c r="G55" s="176"/>
      <c r="H55" s="234">
        <v>1213</v>
      </c>
      <c r="I55" s="436" t="s">
        <v>1439</v>
      </c>
      <c r="J55" s="642" t="s">
        <v>1437</v>
      </c>
      <c r="K55" s="236"/>
      <c r="L55" s="226" t="s">
        <v>49</v>
      </c>
      <c r="M55" s="49" t="s">
        <v>243</v>
      </c>
      <c r="N55" s="162">
        <v>1</v>
      </c>
      <c r="O55" s="49"/>
      <c r="P55" s="49"/>
      <c r="Q55" s="49"/>
      <c r="R55" s="163">
        <v>2</v>
      </c>
      <c r="S55" s="179"/>
      <c r="T55" s="229" t="s">
        <v>110</v>
      </c>
      <c r="U55" s="235"/>
      <c r="V55" s="235"/>
      <c r="W55" s="235"/>
      <c r="X55" s="237"/>
      <c r="Y55" s="259"/>
      <c r="Z55" s="164"/>
      <c r="AA55" s="50"/>
      <c r="AB55" s="231"/>
      <c r="AC55" s="239"/>
      <c r="AD55" s="183"/>
      <c r="AE55" s="260"/>
      <c r="AF55" s="261"/>
      <c r="AG55" s="253"/>
    </row>
    <row r="56" spans="1:33" ht="12.75">
      <c r="A56" s="159" t="s">
        <v>114</v>
      </c>
      <c r="B56" s="160" t="s">
        <v>115</v>
      </c>
      <c r="C56" s="484" t="s">
        <v>1477</v>
      </c>
      <c r="D56" s="483" t="s">
        <v>1215</v>
      </c>
      <c r="E56" s="156" t="s">
        <v>244</v>
      </c>
      <c r="F56" s="643" t="s">
        <v>1571</v>
      </c>
      <c r="G56" s="176" t="s">
        <v>238</v>
      </c>
      <c r="H56" s="234"/>
      <c r="I56" s="235"/>
      <c r="J56" s="157"/>
      <c r="K56" s="458" t="s">
        <v>1463</v>
      </c>
      <c r="L56" s="226" t="s">
        <v>32</v>
      </c>
      <c r="M56" s="49" t="s">
        <v>107</v>
      </c>
      <c r="N56" s="162">
        <v>1</v>
      </c>
      <c r="O56" s="49"/>
      <c r="P56" s="49"/>
      <c r="Q56" s="49"/>
      <c r="R56" s="163">
        <v>0.15</v>
      </c>
      <c r="S56" s="179"/>
      <c r="T56" s="229" t="s">
        <v>110</v>
      </c>
      <c r="U56" s="235"/>
      <c r="V56" s="235"/>
      <c r="W56" s="235"/>
      <c r="X56" s="237"/>
      <c r="Y56" s="259"/>
      <c r="Z56" s="164"/>
      <c r="AA56" s="50"/>
      <c r="AB56" s="231"/>
      <c r="AC56" s="239"/>
      <c r="AD56" s="183"/>
      <c r="AE56" s="260"/>
      <c r="AF56" s="261"/>
      <c r="AG56" s="252"/>
    </row>
    <row r="57" spans="1:33" ht="12.75">
      <c r="A57" s="159" t="s">
        <v>114</v>
      </c>
      <c r="B57" s="160" t="s">
        <v>115</v>
      </c>
      <c r="C57" s="484" t="s">
        <v>1477</v>
      </c>
      <c r="D57" s="483" t="s">
        <v>1215</v>
      </c>
      <c r="E57" s="156" t="s">
        <v>244</v>
      </c>
      <c r="F57" s="643" t="s">
        <v>1571</v>
      </c>
      <c r="G57" s="176" t="s">
        <v>239</v>
      </c>
      <c r="H57" s="234"/>
      <c r="I57" s="235"/>
      <c r="J57" s="157"/>
      <c r="K57" s="458" t="s">
        <v>1463</v>
      </c>
      <c r="L57" s="226" t="s">
        <v>32</v>
      </c>
      <c r="M57" s="49" t="s">
        <v>107</v>
      </c>
      <c r="N57" s="162">
        <v>1</v>
      </c>
      <c r="O57" s="49"/>
      <c r="P57" s="49"/>
      <c r="Q57" s="49"/>
      <c r="R57" s="163">
        <v>0.15</v>
      </c>
      <c r="S57" s="179"/>
      <c r="T57" s="229" t="s">
        <v>110</v>
      </c>
      <c r="U57" s="235"/>
      <c r="V57" s="235"/>
      <c r="W57" s="235"/>
      <c r="X57" s="237"/>
      <c r="Y57" s="259"/>
      <c r="Z57" s="164"/>
      <c r="AA57" s="50"/>
      <c r="AB57" s="231"/>
      <c r="AC57" s="239"/>
      <c r="AD57" s="183"/>
      <c r="AE57" s="260"/>
      <c r="AF57" s="261"/>
      <c r="AG57" s="252"/>
    </row>
    <row r="58" spans="1:33" ht="13.5" thickBot="1">
      <c r="A58" s="53" t="s">
        <v>114</v>
      </c>
      <c r="B58" s="54" t="s">
        <v>115</v>
      </c>
      <c r="C58" s="648" t="s">
        <v>1477</v>
      </c>
      <c r="D58" s="644" t="s">
        <v>1215</v>
      </c>
      <c r="E58" s="155" t="s">
        <v>244</v>
      </c>
      <c r="F58" s="645" t="s">
        <v>1571</v>
      </c>
      <c r="G58" s="265" t="s">
        <v>240</v>
      </c>
      <c r="H58" s="249"/>
      <c r="I58" s="266"/>
      <c r="J58" s="267"/>
      <c r="K58" s="665" t="s">
        <v>1463</v>
      </c>
      <c r="L58" s="226" t="s">
        <v>32</v>
      </c>
      <c r="M58" s="264" t="s">
        <v>107</v>
      </c>
      <c r="N58" s="264">
        <v>1</v>
      </c>
      <c r="O58" s="264"/>
      <c r="P58" s="264"/>
      <c r="Q58" s="264"/>
      <c r="R58" s="163">
        <v>0.15</v>
      </c>
      <c r="S58" s="180"/>
      <c r="T58" s="250" t="s">
        <v>110</v>
      </c>
      <c r="U58" s="266"/>
      <c r="V58" s="266"/>
      <c r="W58" s="266"/>
      <c r="X58" s="270"/>
      <c r="Y58" s="271"/>
      <c r="Z58" s="272"/>
      <c r="AA58" s="273"/>
      <c r="AB58" s="251"/>
      <c r="AC58" s="274"/>
      <c r="AD58" s="184"/>
      <c r="AE58" s="275"/>
      <c r="AF58" s="276" t="s">
        <v>140</v>
      </c>
      <c r="AG58" s="252"/>
    </row>
  </sheetData>
  <sheetProtection/>
  <protectedRanges>
    <protectedRange sqref="N4:Q8" name="Plage5"/>
    <protectedRange sqref="T29:AC941" name="Plage3"/>
    <protectedRange sqref="B1:B2" name="Plage1"/>
    <protectedRange sqref="O29:Q35 R59 O39:Q44 A60:R941 A29:N29 A45:Q59 A30:B44 E30:N44 C30:D57" name="Plage2"/>
    <protectedRange sqref="AE29:AF941" name="Plage4"/>
    <protectedRange sqref="R29:R58" name="Plage2_1_1_7_3"/>
    <protectedRange sqref="O36:Q36" name="Plage2_1"/>
    <protectedRange sqref="O37:Q37" name="Plage2_2"/>
    <protectedRange sqref="O38:Q38" name="Plage2_3"/>
  </protectedRanges>
  <mergeCells count="36">
    <mergeCell ref="AE26:AE27"/>
    <mergeCell ref="AA26:AA27"/>
    <mergeCell ref="AB26:AB27"/>
    <mergeCell ref="AC26:AC27"/>
    <mergeCell ref="AD26:AD27"/>
    <mergeCell ref="W26:W27"/>
    <mergeCell ref="X26:X27"/>
    <mergeCell ref="Y26:Y27"/>
    <mergeCell ref="Z26:Z27"/>
    <mergeCell ref="S26:S27"/>
    <mergeCell ref="T26:T27"/>
    <mergeCell ref="U26:U27"/>
    <mergeCell ref="AF25:AF27"/>
    <mergeCell ref="A26:A27"/>
    <mergeCell ref="B26:F26"/>
    <mergeCell ref="G26:G27"/>
    <mergeCell ref="H26:J26"/>
    <mergeCell ref="K26:K27"/>
    <mergeCell ref="V26:V27"/>
    <mergeCell ref="L26:L27"/>
    <mergeCell ref="M26:M27"/>
    <mergeCell ref="N26:N27"/>
    <mergeCell ref="O26:Q26"/>
    <mergeCell ref="H25:K25"/>
    <mergeCell ref="L25:R25"/>
    <mergeCell ref="R26:R27"/>
    <mergeCell ref="A5:A6"/>
    <mergeCell ref="A7:A8"/>
    <mergeCell ref="A9:A10"/>
    <mergeCell ref="N10:O10"/>
    <mergeCell ref="T25:Y25"/>
    <mergeCell ref="Z25:AC25"/>
    <mergeCell ref="A11:A12"/>
    <mergeCell ref="A13:A14"/>
    <mergeCell ref="A15:A16"/>
    <mergeCell ref="A25:G25"/>
  </mergeCells>
  <dataValidations count="6">
    <dataValidation type="list" allowBlank="1" showInputMessage="1" showErrorMessage="1" sqref="X29:Y58 Q5 T29:T58 AE29:AE58">
      <formula1>"O,N"</formula1>
    </dataValidation>
    <dataValidation type="list" allowBlank="1" showErrorMessage="1" prompt="&#10;" sqref="L29:L58">
      <formula1>"INFO,MOB,VER,ROC,DIV,LAB,FRAG"</formula1>
    </dataValidation>
    <dataValidation type="list" allowBlank="1" showInputMessage="1" showErrorMessage="1" sqref="Z29:Z58">
      <formula1>"DOCBUR,DOCBIBLIO"</formula1>
    </dataValidation>
    <dataValidation type="list" allowBlank="1" showInputMessage="1" showErrorMessage="1" sqref="AE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18"/>
  <sheetViews>
    <sheetView zoomScalePageLayoutView="0" workbookViewId="0" topLeftCell="B79">
      <selection activeCell="B95" sqref="A95:IV95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6.8515625" style="5" customWidth="1"/>
    <col min="5" max="5" width="6.7109375" style="5" customWidth="1"/>
    <col min="6" max="6" width="19.140625" style="5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0.00390625" style="247" customWidth="1"/>
    <col min="12" max="12" width="8.421875" style="5" customWidth="1"/>
    <col min="13" max="13" width="32.00390625" style="5" customWidth="1"/>
    <col min="14" max="14" width="4.00390625" style="5" bestFit="1" customWidth="1"/>
    <col min="15" max="15" width="5.7109375" style="5" customWidth="1"/>
    <col min="16" max="16" width="6.7109375" style="5" customWidth="1"/>
    <col min="17" max="17" width="9.421875" style="5" bestFit="1" customWidth="1"/>
    <col min="18" max="18" width="10.7109375" style="5" customWidth="1"/>
    <col min="19" max="19" width="7.57421875" style="5" customWidth="1"/>
    <col min="20" max="20" width="8.140625" style="247" customWidth="1"/>
    <col min="21" max="22" width="9.8515625" style="247" customWidth="1"/>
    <col min="23" max="24" width="7.28125" style="247" customWidth="1"/>
    <col min="25" max="25" width="9.00390625" style="247" customWidth="1"/>
    <col min="26" max="26" width="24.140625" style="247" customWidth="1"/>
    <col min="27" max="27" width="8.00390625" style="247" bestFit="1" customWidth="1"/>
    <col min="28" max="28" width="8.7109375" style="247" bestFit="1" customWidth="1"/>
    <col min="29" max="30" width="5.7109375" style="247" bestFit="1" customWidth="1"/>
    <col min="31" max="31" width="29.140625" style="247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117</v>
      </c>
      <c r="B1" s="99"/>
      <c r="C1" s="102"/>
      <c r="D1" s="101"/>
      <c r="E1" s="101"/>
      <c r="F1" s="101"/>
      <c r="G1" s="101"/>
      <c r="H1" s="213"/>
      <c r="I1" s="213"/>
      <c r="J1" s="213"/>
      <c r="K1" s="213"/>
      <c r="L1" s="101"/>
      <c r="M1" s="101"/>
      <c r="N1" s="101"/>
      <c r="O1" s="101"/>
      <c r="P1" s="101"/>
      <c r="Q1" s="101"/>
      <c r="R1" s="102"/>
      <c r="S1" s="102"/>
      <c r="T1" s="213"/>
      <c r="U1" s="213"/>
      <c r="V1" s="213"/>
      <c r="W1" s="213"/>
      <c r="X1" s="103"/>
      <c r="Y1" s="103"/>
      <c r="Z1" s="103"/>
      <c r="AA1" s="103"/>
      <c r="AB1" s="103"/>
      <c r="AC1" s="103"/>
      <c r="AD1" s="103"/>
      <c r="AE1" s="213"/>
      <c r="AF1" s="2"/>
      <c r="AG1" s="2"/>
    </row>
    <row r="2" spans="1:33" ht="15.75">
      <c r="A2" s="16" t="s">
        <v>118</v>
      </c>
      <c r="B2" s="248"/>
      <c r="C2" s="17"/>
      <c r="D2" s="18"/>
      <c r="E2" s="18"/>
      <c r="F2" s="18"/>
      <c r="G2" s="18"/>
      <c r="H2" s="16"/>
      <c r="I2" s="214"/>
      <c r="J2" s="215"/>
      <c r="K2" s="17"/>
      <c r="L2" s="18"/>
      <c r="M2" s="18"/>
      <c r="N2" s="18"/>
      <c r="O2" s="18"/>
      <c r="P2" s="18"/>
      <c r="Q2" s="18"/>
      <c r="R2" s="17"/>
      <c r="S2" s="17"/>
      <c r="T2" s="214"/>
      <c r="U2" s="214"/>
      <c r="V2" s="214"/>
      <c r="W2" s="214"/>
      <c r="X2" s="198"/>
      <c r="Y2" s="198"/>
      <c r="Z2" s="198"/>
      <c r="AA2" s="198"/>
      <c r="AB2" s="198"/>
      <c r="AC2" s="198"/>
      <c r="AD2" s="198"/>
      <c r="AE2" s="214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216"/>
      <c r="J3" s="217"/>
      <c r="L3" s="113"/>
      <c r="M3" s="113"/>
      <c r="N3" s="113"/>
      <c r="O3" s="113"/>
      <c r="P3" s="113"/>
      <c r="Q3" s="113"/>
      <c r="T3" s="216"/>
      <c r="U3" s="216"/>
      <c r="V3" s="216"/>
      <c r="W3" s="216"/>
      <c r="X3" s="14"/>
      <c r="Y3" s="14"/>
      <c r="Z3" s="14"/>
      <c r="AA3" s="14"/>
      <c r="AB3" s="14"/>
      <c r="AC3" s="14"/>
      <c r="AD3" s="14"/>
      <c r="AE3" s="216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216"/>
      <c r="AA4" s="216"/>
      <c r="AB4" s="216"/>
      <c r="AC4" s="216"/>
      <c r="AD4" s="216"/>
      <c r="AE4" s="216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216"/>
      <c r="I5" s="216"/>
      <c r="J5" s="217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216"/>
      <c r="AA5" s="216"/>
      <c r="AB5" s="216"/>
      <c r="AC5" s="216"/>
      <c r="AD5" s="216"/>
      <c r="AE5" s="216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216"/>
      <c r="I6" s="216"/>
      <c r="J6" s="217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216"/>
      <c r="AA6" s="216"/>
      <c r="AB6" s="216"/>
      <c r="AC6" s="216"/>
      <c r="AD6" s="216"/>
      <c r="AE6" s="216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216"/>
      <c r="I7" s="216"/>
      <c r="J7" s="217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216"/>
      <c r="AA7" s="216"/>
      <c r="AB7" s="216"/>
      <c r="AC7" s="216"/>
      <c r="AD7" s="216"/>
      <c r="AE7" s="216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216"/>
      <c r="I8" s="216"/>
      <c r="J8" s="217"/>
      <c r="K8" s="2"/>
      <c r="L8" s="148" t="s">
        <v>102</v>
      </c>
      <c r="M8" s="149"/>
      <c r="N8" s="149"/>
      <c r="O8" s="150"/>
      <c r="P8" s="151"/>
      <c r="Q8" s="197">
        <f>SUM($R$29:$R$1054)+SUM($AB$29:$AB$1054)</f>
        <v>36.85533499999999</v>
      </c>
      <c r="R8"/>
      <c r="S8" s="192"/>
      <c r="T8" s="113"/>
      <c r="U8" s="114"/>
      <c r="V8" s="114"/>
      <c r="W8" s="115"/>
      <c r="X8" s="117"/>
      <c r="Y8" s="14"/>
      <c r="Z8" s="216"/>
      <c r="AA8" s="216"/>
      <c r="AB8" s="216"/>
      <c r="AC8" s="216"/>
      <c r="AD8" s="216"/>
      <c r="AE8" s="216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216"/>
      <c r="I9" s="216"/>
      <c r="J9" s="217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216"/>
      <c r="AA9" s="216"/>
      <c r="AB9" s="216"/>
      <c r="AC9" s="216"/>
      <c r="AD9" s="216"/>
      <c r="AE9" s="216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216"/>
      <c r="I10" s="216"/>
      <c r="J10" s="217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216"/>
      <c r="AA10" s="216"/>
      <c r="AB10" s="216"/>
      <c r="AC10" s="216"/>
      <c r="AD10" s="216"/>
      <c r="AE10" s="216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216"/>
      <c r="I11" s="216"/>
      <c r="J11" s="217"/>
      <c r="K11" s="2"/>
      <c r="L11" s="189" t="s">
        <v>82</v>
      </c>
      <c r="M11" s="190"/>
      <c r="N11" s="186"/>
      <c r="O11" s="191">
        <f>SUMIF($L$29:$L$1054,"INFO",$R$29:$R$1054)</f>
        <v>1.05</v>
      </c>
      <c r="P11" s="181">
        <f>SUMIF($L$29:$L$1054,"INFO",$S$29:$S$1054)</f>
        <v>0</v>
      </c>
      <c r="Q11" s="182">
        <f aca="true" t="shared" si="0" ref="Q11:Q19">O11-P11</f>
        <v>1.05</v>
      </c>
      <c r="R11" s="192"/>
      <c r="S11" s="192"/>
      <c r="T11" s="113"/>
      <c r="U11" s="114"/>
      <c r="V11" s="114"/>
      <c r="W11" s="115"/>
      <c r="X11" s="117"/>
      <c r="Y11" s="14"/>
      <c r="Z11" s="216"/>
      <c r="AA11" s="216"/>
      <c r="AB11" s="216"/>
      <c r="AC11" s="216"/>
      <c r="AD11" s="216"/>
      <c r="AE11" s="216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216"/>
      <c r="I12" s="216"/>
      <c r="J12" s="217"/>
      <c r="K12" s="2"/>
      <c r="L12" s="189" t="s">
        <v>83</v>
      </c>
      <c r="M12" s="190"/>
      <c r="N12" s="186"/>
      <c r="O12" s="181">
        <f>SUMIF($L$29:$L$1054,"MOB",$R$29:$R$1054)</f>
        <v>18.127000000000006</v>
      </c>
      <c r="P12" s="181">
        <f>SUMIF($L$29:$L$1054,"MOB",$S$29:$S$1054)</f>
        <v>0</v>
      </c>
      <c r="Q12" s="182">
        <f t="shared" si="0"/>
        <v>18.127000000000006</v>
      </c>
      <c r="R12" s="192"/>
      <c r="S12" s="192"/>
      <c r="T12" s="113"/>
      <c r="U12" s="114"/>
      <c r="V12" s="114"/>
      <c r="W12" s="115"/>
      <c r="X12" s="117"/>
      <c r="Y12" s="14"/>
      <c r="Z12" s="216"/>
      <c r="AA12" s="216"/>
      <c r="AB12" s="216"/>
      <c r="AC12" s="216"/>
      <c r="AD12" s="216"/>
      <c r="AE12" s="216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216"/>
      <c r="I13" s="216"/>
      <c r="J13" s="217"/>
      <c r="K13" s="2"/>
      <c r="L13" s="189" t="s">
        <v>84</v>
      </c>
      <c r="M13" s="190"/>
      <c r="N13" s="186"/>
      <c r="O13" s="181">
        <f>SUMIF($L$29:$L$1054,"DIV",$R$29:$R$1054)</f>
        <v>8.901440000000001</v>
      </c>
      <c r="P13" s="181">
        <f>SUMIF($L$29:$L$1054,"DIV",$S$29:$S$1054)</f>
        <v>0</v>
      </c>
      <c r="Q13" s="182">
        <f t="shared" si="0"/>
        <v>8.901440000000001</v>
      </c>
      <c r="R13" s="192"/>
      <c r="S13" s="192"/>
      <c r="T13" s="113"/>
      <c r="U13" s="114"/>
      <c r="V13" s="114"/>
      <c r="W13" s="115"/>
      <c r="X13" s="117"/>
      <c r="Y13" s="14"/>
      <c r="Z13" s="216"/>
      <c r="AA13" s="216"/>
      <c r="AB13" s="216"/>
      <c r="AC13" s="216"/>
      <c r="AD13" s="216"/>
      <c r="AE13" s="216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218"/>
      <c r="I14" s="219"/>
      <c r="J14" s="219"/>
      <c r="K14" s="219"/>
      <c r="L14" s="189" t="s">
        <v>85</v>
      </c>
      <c r="M14" s="190"/>
      <c r="N14" s="186"/>
      <c r="O14" s="181">
        <f>SUMIF($L$29:$L$1054,"LAB",$R$32:$R$1054)</f>
        <v>4.489375</v>
      </c>
      <c r="P14" s="181">
        <f>SUMIF($L$29:$L$1054,"LAB",$S$29:$S$1054)</f>
        <v>0</v>
      </c>
      <c r="Q14" s="182">
        <f t="shared" si="0"/>
        <v>4.489375</v>
      </c>
      <c r="R14" s="193"/>
      <c r="S14" s="193"/>
      <c r="T14" s="218"/>
      <c r="U14" s="218"/>
      <c r="V14" s="218"/>
      <c r="W14" s="218"/>
      <c r="X14" s="219"/>
      <c r="Y14" s="219"/>
      <c r="Z14" s="219"/>
      <c r="AA14" s="219"/>
      <c r="AB14" s="219"/>
      <c r="AC14" s="219"/>
      <c r="AD14" s="219"/>
      <c r="AE14" s="218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216"/>
      <c r="I15" s="216"/>
      <c r="J15" s="217"/>
      <c r="K15" s="2"/>
      <c r="L15" s="189" t="s">
        <v>86</v>
      </c>
      <c r="M15" s="190"/>
      <c r="N15" s="186"/>
      <c r="O15" s="181">
        <f>SUMIF($L$29:$L$1054,"FRAG",$R$29:$R$1054)</f>
        <v>0.25</v>
      </c>
      <c r="P15" s="181">
        <f>SUMIF($L$29:$L$1054,"FRAG",$S$29:$S$1054)</f>
        <v>0</v>
      </c>
      <c r="Q15" s="182">
        <f t="shared" si="0"/>
        <v>0.25</v>
      </c>
      <c r="R15" s="192"/>
      <c r="S15" s="192"/>
      <c r="T15" s="113"/>
      <c r="U15" s="114"/>
      <c r="V15" s="114"/>
      <c r="W15" s="115"/>
      <c r="X15" s="117"/>
      <c r="Y15" s="14"/>
      <c r="Z15" s="216"/>
      <c r="AA15" s="216"/>
      <c r="AB15" s="216"/>
      <c r="AC15" s="216"/>
      <c r="AD15" s="216"/>
      <c r="AE15" s="216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216"/>
      <c r="I16" s="216"/>
      <c r="J16" s="217"/>
      <c r="K16" s="2"/>
      <c r="L16" s="189" t="s">
        <v>87</v>
      </c>
      <c r="M16" s="190"/>
      <c r="N16" s="186"/>
      <c r="O16" s="181">
        <f>SUMIF($L$29:$L$1054,"VER",$R$29:$R$1054)</f>
        <v>0</v>
      </c>
      <c r="P16" s="181">
        <f>SUMIF($L$29:$L$1054,"VER",$S$29:$S$1054)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216"/>
      <c r="AA16" s="216"/>
      <c r="AB16" s="216"/>
      <c r="AC16" s="216"/>
      <c r="AD16" s="216"/>
      <c r="AE16" s="216"/>
    </row>
    <row r="17" spans="1:31" ht="16.5" thickBot="1">
      <c r="A17" s="112"/>
      <c r="B17" s="112"/>
      <c r="C17" s="2"/>
      <c r="D17" s="113"/>
      <c r="E17" s="113"/>
      <c r="F17" s="113"/>
      <c r="G17" s="113"/>
      <c r="H17" s="216"/>
      <c r="I17" s="216"/>
      <c r="J17" s="217"/>
      <c r="K17" s="2"/>
      <c r="L17" s="189" t="s">
        <v>88</v>
      </c>
      <c r="M17" s="190"/>
      <c r="N17" s="186"/>
      <c r="O17" s="181">
        <f>SUMIF($L$29:$L$1054,"ROC",$R$29:$R$1054)</f>
        <v>0</v>
      </c>
      <c r="P17" s="181">
        <f>SUMIF($L$29:$L$1054,"ROC",$S$29:$S$1054)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216"/>
      <c r="AA17" s="216"/>
      <c r="AB17" s="216"/>
      <c r="AC17" s="216"/>
      <c r="AD17" s="216"/>
      <c r="AE17" s="216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218"/>
      <c r="I18" s="219"/>
      <c r="J18" s="219"/>
      <c r="K18" s="219"/>
      <c r="L18" s="189" t="s">
        <v>95</v>
      </c>
      <c r="M18" s="190"/>
      <c r="N18" s="186"/>
      <c r="O18" s="181">
        <f>SUMIF($Y$29:$Y$1054,"DOCBUR",$AB$29:$AB$1054)</f>
        <v>0.18</v>
      </c>
      <c r="P18" s="181">
        <f>SUMIF($Y$29:$Y$1054,"DOCBUR",$AC$29:$AC$1054)</f>
        <v>0</v>
      </c>
      <c r="Q18" s="182">
        <f t="shared" si="0"/>
        <v>0.18</v>
      </c>
      <c r="R18" s="193"/>
      <c r="S18" s="193"/>
      <c r="T18" s="218"/>
      <c r="U18" s="218"/>
      <c r="V18" s="218"/>
      <c r="W18" s="218"/>
      <c r="X18" s="219"/>
      <c r="Y18" s="219"/>
      <c r="Z18" s="219"/>
      <c r="AA18" s="219"/>
      <c r="AB18" s="219"/>
      <c r="AC18" s="219"/>
      <c r="AD18" s="219"/>
      <c r="AE18" s="218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216"/>
      <c r="I19" s="216"/>
      <c r="J19" s="217"/>
      <c r="K19" s="2"/>
      <c r="L19" s="189" t="s">
        <v>96</v>
      </c>
      <c r="M19" s="190"/>
      <c r="N19" s="186"/>
      <c r="O19" s="181">
        <f>SUMIF($Y$29:$Y$1054,"DOCBIBLIO",$AB$29:$AB$1054)</f>
        <v>0</v>
      </c>
      <c r="P19" s="181">
        <f>SUMIF($Y$29:$Y$1054,"DOCBIBLIO",$AC$29:$AC$1054)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216"/>
      <c r="AA19" s="216"/>
      <c r="AB19" s="216"/>
      <c r="AC19" s="216"/>
      <c r="AD19" s="216"/>
      <c r="AE19" s="216"/>
    </row>
    <row r="20" spans="1:31" ht="15.75">
      <c r="A20" s="112"/>
      <c r="B20" s="112"/>
      <c r="C20" s="2"/>
      <c r="D20" s="113"/>
      <c r="E20" s="113"/>
      <c r="F20" s="113"/>
      <c r="G20" s="113"/>
      <c r="H20" s="216"/>
      <c r="I20" s="216"/>
      <c r="J20" s="217"/>
      <c r="K20" s="2"/>
      <c r="L20" s="112"/>
      <c r="M20" s="113"/>
      <c r="N20" s="113"/>
      <c r="O20" s="114"/>
      <c r="P20" s="115"/>
      <c r="Q20" s="117"/>
      <c r="R20" s="192"/>
      <c r="S20" s="192"/>
      <c r="T20" s="113"/>
      <c r="U20" s="114"/>
      <c r="V20" s="114"/>
      <c r="W20" s="115"/>
      <c r="X20" s="117"/>
      <c r="Y20" s="14"/>
      <c r="Z20" s="216"/>
      <c r="AA20" s="216"/>
      <c r="AB20" s="216"/>
      <c r="AC20" s="216"/>
      <c r="AD20" s="216"/>
      <c r="AE20" s="216"/>
    </row>
    <row r="21" spans="1:31" ht="15.75">
      <c r="A21" s="112"/>
      <c r="B21" s="112"/>
      <c r="C21" s="2"/>
      <c r="D21" s="113"/>
      <c r="E21" s="113"/>
      <c r="F21" s="113"/>
      <c r="G21" s="113"/>
      <c r="H21" s="216"/>
      <c r="I21" s="216"/>
      <c r="J21" s="217"/>
      <c r="K21" s="2"/>
      <c r="L21" s="112"/>
      <c r="M21" s="113"/>
      <c r="N21" s="113"/>
      <c r="O21" s="114"/>
      <c r="P21" s="115"/>
      <c r="Q21" s="117"/>
      <c r="R21" s="192"/>
      <c r="S21" s="192"/>
      <c r="T21" s="113"/>
      <c r="U21" s="114"/>
      <c r="V21" s="114"/>
      <c r="W21" s="115"/>
      <c r="X21" s="117"/>
      <c r="Y21" s="14"/>
      <c r="Z21" s="216"/>
      <c r="AA21" s="216"/>
      <c r="AB21" s="216"/>
      <c r="AC21" s="216"/>
      <c r="AD21" s="216"/>
      <c r="AE21" s="216"/>
    </row>
    <row r="22" spans="1:31" ht="15.75">
      <c r="A22" s="112"/>
      <c r="B22" s="112"/>
      <c r="C22" s="2"/>
      <c r="D22" s="113"/>
      <c r="E22" s="113"/>
      <c r="F22" s="113"/>
      <c r="G22" s="113"/>
      <c r="H22" s="216"/>
      <c r="I22" s="216"/>
      <c r="J22" s="217"/>
      <c r="K22" s="2"/>
      <c r="L22" s="112"/>
      <c r="M22" s="113"/>
      <c r="N22" s="113"/>
      <c r="O22" s="114"/>
      <c r="P22" s="115"/>
      <c r="Q22" s="117"/>
      <c r="R22" s="192"/>
      <c r="S22" s="192"/>
      <c r="T22" s="113"/>
      <c r="U22" s="114"/>
      <c r="V22" s="114"/>
      <c r="W22" s="115"/>
      <c r="X22" s="117"/>
      <c r="Y22" s="14"/>
      <c r="Z22" s="216"/>
      <c r="AA22" s="216"/>
      <c r="AB22" s="216"/>
      <c r="AC22" s="216"/>
      <c r="AD22" s="216"/>
      <c r="AE22" s="216"/>
    </row>
    <row r="23" spans="1:31" ht="15.75">
      <c r="A23" s="112"/>
      <c r="B23" s="112"/>
      <c r="C23" s="2"/>
      <c r="D23" s="113"/>
      <c r="E23" s="113"/>
      <c r="F23" s="113"/>
      <c r="G23" s="113"/>
      <c r="H23" s="216"/>
      <c r="I23" s="216"/>
      <c r="J23" s="217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216"/>
      <c r="AA23" s="216"/>
      <c r="AB23" s="216"/>
      <c r="AC23" s="216"/>
      <c r="AD23" s="216"/>
      <c r="AE23" s="216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218"/>
      <c r="I24" s="219"/>
      <c r="J24" s="219"/>
      <c r="K24" s="219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X24" s="219"/>
      <c r="Y24" s="219"/>
      <c r="Z24" s="219"/>
      <c r="AA24" s="219"/>
      <c r="AB24" s="219"/>
      <c r="AC24" s="219"/>
      <c r="AD24" s="219"/>
      <c r="AE24" s="218"/>
      <c r="AF24" s="23"/>
      <c r="AG24" s="23"/>
      <c r="AH24" s="8"/>
    </row>
    <row r="25" spans="1:31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7"/>
      <c r="V25" s="767"/>
      <c r="W25" s="767"/>
      <c r="X25" s="767"/>
      <c r="Y25" s="764" t="s">
        <v>35</v>
      </c>
      <c r="Z25" s="765"/>
      <c r="AA25" s="765"/>
      <c r="AB25" s="765"/>
      <c r="AC25" s="153"/>
      <c r="AD25" s="138"/>
      <c r="AE25" s="754" t="s">
        <v>0</v>
      </c>
    </row>
    <row r="26" spans="1:31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97</v>
      </c>
      <c r="S26" s="740" t="s">
        <v>91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104</v>
      </c>
      <c r="AB26" s="758" t="s">
        <v>105</v>
      </c>
      <c r="AC26" s="762" t="s">
        <v>91</v>
      </c>
      <c r="AD26" s="757" t="s">
        <v>55</v>
      </c>
      <c r="AE26" s="755"/>
    </row>
    <row r="27" spans="1:31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104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68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41"/>
      <c r="S27" s="741"/>
      <c r="T27" s="742"/>
      <c r="U27" s="762"/>
      <c r="V27" s="762"/>
      <c r="W27" s="762"/>
      <c r="X27" s="762"/>
      <c r="Y27" s="761"/>
      <c r="Z27" s="759"/>
      <c r="AA27" s="759"/>
      <c r="AB27" s="759"/>
      <c r="AC27" s="763"/>
      <c r="AD27" s="757"/>
      <c r="AE27" s="756"/>
    </row>
    <row r="28" spans="1:31" ht="12.75">
      <c r="A28" s="167"/>
      <c r="B28" s="222"/>
      <c r="C28" s="168"/>
      <c r="D28" s="168"/>
      <c r="E28" s="168"/>
      <c r="F28" s="168"/>
      <c r="G28" s="169"/>
      <c r="H28" s="223"/>
      <c r="I28" s="224"/>
      <c r="J28" s="224"/>
      <c r="K28" s="225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156" t="s">
        <v>1461</v>
      </c>
      <c r="D29" s="160" t="s">
        <v>116</v>
      </c>
      <c r="E29" s="156" t="s">
        <v>1097</v>
      </c>
      <c r="F29" s="160"/>
      <c r="G29" s="176" t="s">
        <v>1098</v>
      </c>
      <c r="H29" s="226"/>
      <c r="I29" s="227"/>
      <c r="J29" s="161"/>
      <c r="K29" s="430" t="s">
        <v>1463</v>
      </c>
      <c r="L29" s="226" t="s">
        <v>32</v>
      </c>
      <c r="M29" s="162" t="s">
        <v>106</v>
      </c>
      <c r="N29" s="162">
        <v>1</v>
      </c>
      <c r="O29" s="162">
        <v>150</v>
      </c>
      <c r="P29" s="162">
        <v>100</v>
      </c>
      <c r="Q29" s="162">
        <v>70</v>
      </c>
      <c r="R29" s="163">
        <f aca="true" t="shared" si="1" ref="R29:R44">(O29*P29*Q29)/1000000</f>
        <v>1.05</v>
      </c>
      <c r="S29" s="179"/>
      <c r="T29" s="229" t="s">
        <v>110</v>
      </c>
      <c r="U29" s="227"/>
      <c r="V29" s="227"/>
      <c r="W29" s="230"/>
      <c r="X29" s="230"/>
      <c r="Y29" s="164"/>
      <c r="Z29" s="165"/>
      <c r="AA29" s="231"/>
      <c r="AB29" s="232"/>
      <c r="AC29" s="183"/>
      <c r="AD29" s="233"/>
      <c r="AE29" s="166" t="s">
        <v>1114</v>
      </c>
    </row>
    <row r="30" spans="1:31" s="19" customFormat="1" ht="12.75">
      <c r="A30" s="159" t="s">
        <v>114</v>
      </c>
      <c r="B30" s="160" t="s">
        <v>115</v>
      </c>
      <c r="C30" s="156" t="s">
        <v>1461</v>
      </c>
      <c r="D30" s="160" t="s">
        <v>116</v>
      </c>
      <c r="E30" s="156" t="s">
        <v>1097</v>
      </c>
      <c r="F30" s="459" t="s">
        <v>1467</v>
      </c>
      <c r="G30" s="176" t="s">
        <v>1099</v>
      </c>
      <c r="H30" s="226">
        <v>1222</v>
      </c>
      <c r="I30" s="442" t="s">
        <v>1439</v>
      </c>
      <c r="J30" s="647" t="s">
        <v>1442</v>
      </c>
      <c r="K30" s="228"/>
      <c r="L30" s="226" t="s">
        <v>32</v>
      </c>
      <c r="M30" s="162" t="s">
        <v>106</v>
      </c>
      <c r="N30" s="162">
        <v>1</v>
      </c>
      <c r="O30" s="162">
        <v>150</v>
      </c>
      <c r="P30" s="162">
        <v>100</v>
      </c>
      <c r="Q30" s="162">
        <v>70</v>
      </c>
      <c r="R30" s="163">
        <f t="shared" si="1"/>
        <v>1.05</v>
      </c>
      <c r="S30" s="179"/>
      <c r="T30" s="229" t="s">
        <v>110</v>
      </c>
      <c r="U30" s="227"/>
      <c r="V30" s="227"/>
      <c r="W30" s="230"/>
      <c r="X30" s="230"/>
      <c r="Y30" s="164"/>
      <c r="Z30" s="165"/>
      <c r="AA30" s="231"/>
      <c r="AB30" s="232"/>
      <c r="AC30" s="183"/>
      <c r="AD30" s="233"/>
      <c r="AE30" s="166" t="s">
        <v>1114</v>
      </c>
    </row>
    <row r="31" spans="1:31" s="19" customFormat="1" ht="12.75">
      <c r="A31" s="159" t="s">
        <v>114</v>
      </c>
      <c r="B31" s="160" t="s">
        <v>115</v>
      </c>
      <c r="C31" s="156" t="s">
        <v>1461</v>
      </c>
      <c r="D31" s="160" t="s">
        <v>116</v>
      </c>
      <c r="E31" s="156" t="s">
        <v>1097</v>
      </c>
      <c r="F31" s="641" t="s">
        <v>1467</v>
      </c>
      <c r="G31" s="176" t="s">
        <v>1100</v>
      </c>
      <c r="H31" s="234">
        <v>1222</v>
      </c>
      <c r="I31" s="436" t="s">
        <v>1439</v>
      </c>
      <c r="J31" s="642" t="s">
        <v>1442</v>
      </c>
      <c r="K31" s="458"/>
      <c r="L31" s="226" t="s">
        <v>32</v>
      </c>
      <c r="M31" s="162" t="s">
        <v>106</v>
      </c>
      <c r="N31" s="162">
        <v>1</v>
      </c>
      <c r="O31" s="162">
        <v>150</v>
      </c>
      <c r="P31" s="162">
        <v>75</v>
      </c>
      <c r="Q31" s="162">
        <v>70</v>
      </c>
      <c r="R31" s="163">
        <f t="shared" si="1"/>
        <v>0.7875</v>
      </c>
      <c r="S31" s="179"/>
      <c r="T31" s="229" t="s">
        <v>110</v>
      </c>
      <c r="U31" s="235"/>
      <c r="V31" s="235"/>
      <c r="W31" s="237"/>
      <c r="X31" s="237"/>
      <c r="Y31" s="164"/>
      <c r="Z31" s="50"/>
      <c r="AA31" s="238"/>
      <c r="AB31" s="239"/>
      <c r="AC31" s="183"/>
      <c r="AD31" s="240"/>
      <c r="AE31" s="166" t="s">
        <v>1114</v>
      </c>
    </row>
    <row r="32" spans="1:31" s="19" customFormat="1" ht="12.75">
      <c r="A32" s="159" t="s">
        <v>114</v>
      </c>
      <c r="B32" s="160" t="s">
        <v>115</v>
      </c>
      <c r="C32" s="156" t="s">
        <v>1461</v>
      </c>
      <c r="D32" s="160" t="s">
        <v>116</v>
      </c>
      <c r="E32" s="156" t="s">
        <v>1097</v>
      </c>
      <c r="F32" s="459" t="s">
        <v>1467</v>
      </c>
      <c r="G32" s="176" t="s">
        <v>1101</v>
      </c>
      <c r="H32" s="226">
        <v>1222</v>
      </c>
      <c r="I32" s="442" t="s">
        <v>1439</v>
      </c>
      <c r="J32" s="647" t="s">
        <v>1442</v>
      </c>
      <c r="K32" s="228"/>
      <c r="L32" s="226" t="s">
        <v>32</v>
      </c>
      <c r="M32" s="162" t="s">
        <v>106</v>
      </c>
      <c r="N32" s="162">
        <v>1</v>
      </c>
      <c r="O32" s="162">
        <v>150</v>
      </c>
      <c r="P32" s="162">
        <v>75</v>
      </c>
      <c r="Q32" s="162">
        <v>70</v>
      </c>
      <c r="R32" s="163">
        <f t="shared" si="1"/>
        <v>0.7875</v>
      </c>
      <c r="S32" s="179"/>
      <c r="T32" s="229" t="s">
        <v>110</v>
      </c>
      <c r="U32" s="227"/>
      <c r="V32" s="227"/>
      <c r="W32" s="230"/>
      <c r="X32" s="230"/>
      <c r="Y32" s="164"/>
      <c r="Z32" s="165"/>
      <c r="AA32" s="231"/>
      <c r="AB32" s="232"/>
      <c r="AC32" s="183"/>
      <c r="AD32" s="233"/>
      <c r="AE32" s="166" t="s">
        <v>1114</v>
      </c>
    </row>
    <row r="33" spans="1:31" s="19" customFormat="1" ht="12.75">
      <c r="A33" s="159" t="s">
        <v>114</v>
      </c>
      <c r="B33" s="160" t="s">
        <v>115</v>
      </c>
      <c r="C33" s="156" t="s">
        <v>1461</v>
      </c>
      <c r="D33" s="160" t="s">
        <v>116</v>
      </c>
      <c r="E33" s="156" t="s">
        <v>1097</v>
      </c>
      <c r="F33" s="459" t="s">
        <v>1467</v>
      </c>
      <c r="G33" s="176" t="s">
        <v>1102</v>
      </c>
      <c r="H33" s="226">
        <v>1222</v>
      </c>
      <c r="I33" s="442" t="s">
        <v>1439</v>
      </c>
      <c r="J33" s="647" t="s">
        <v>1442</v>
      </c>
      <c r="K33" s="228"/>
      <c r="L33" s="226" t="s">
        <v>32</v>
      </c>
      <c r="M33" s="162" t="s">
        <v>484</v>
      </c>
      <c r="N33" s="162">
        <v>1</v>
      </c>
      <c r="O33" s="162">
        <v>150</v>
      </c>
      <c r="P33" s="162">
        <v>75</v>
      </c>
      <c r="Q33" s="162">
        <v>70</v>
      </c>
      <c r="R33" s="163">
        <f t="shared" si="1"/>
        <v>0.7875</v>
      </c>
      <c r="S33" s="179"/>
      <c r="T33" s="229" t="s">
        <v>110</v>
      </c>
      <c r="U33" s="227"/>
      <c r="V33" s="227"/>
      <c r="W33" s="230"/>
      <c r="X33" s="230"/>
      <c r="Y33" s="164"/>
      <c r="Z33" s="165"/>
      <c r="AA33" s="231"/>
      <c r="AB33" s="232"/>
      <c r="AC33" s="183"/>
      <c r="AD33" s="233"/>
      <c r="AE33" s="166" t="s">
        <v>1114</v>
      </c>
    </row>
    <row r="34" spans="1:31" s="19" customFormat="1" ht="12.75">
      <c r="A34" s="159" t="s">
        <v>114</v>
      </c>
      <c r="B34" s="160" t="s">
        <v>115</v>
      </c>
      <c r="C34" s="156" t="s">
        <v>1461</v>
      </c>
      <c r="D34" s="160" t="s">
        <v>116</v>
      </c>
      <c r="E34" s="156" t="s">
        <v>1097</v>
      </c>
      <c r="F34" s="641" t="s">
        <v>1542</v>
      </c>
      <c r="G34" s="176" t="s">
        <v>1103</v>
      </c>
      <c r="H34" s="234">
        <v>1222</v>
      </c>
      <c r="I34" s="436" t="s">
        <v>1439</v>
      </c>
      <c r="J34" s="642" t="s">
        <v>1442</v>
      </c>
      <c r="K34" s="236"/>
      <c r="L34" s="226" t="s">
        <v>32</v>
      </c>
      <c r="M34" s="162" t="s">
        <v>106</v>
      </c>
      <c r="N34" s="162">
        <v>1</v>
      </c>
      <c r="O34" s="49">
        <v>120</v>
      </c>
      <c r="P34" s="49">
        <v>70</v>
      </c>
      <c r="Q34" s="49">
        <v>70</v>
      </c>
      <c r="R34" s="163">
        <f t="shared" si="1"/>
        <v>0.588</v>
      </c>
      <c r="S34" s="179"/>
      <c r="T34" s="229" t="s">
        <v>110</v>
      </c>
      <c r="U34" s="235"/>
      <c r="V34" s="235"/>
      <c r="W34" s="237"/>
      <c r="X34" s="237"/>
      <c r="Y34" s="164"/>
      <c r="Z34" s="50"/>
      <c r="AA34" s="231"/>
      <c r="AB34" s="239"/>
      <c r="AC34" s="183"/>
      <c r="AD34" s="240"/>
      <c r="AE34" s="51"/>
    </row>
    <row r="35" spans="1:31" s="19" customFormat="1" ht="12.75">
      <c r="A35" s="159" t="s">
        <v>114</v>
      </c>
      <c r="B35" s="160" t="s">
        <v>115</v>
      </c>
      <c r="C35" s="156" t="s">
        <v>1461</v>
      </c>
      <c r="D35" s="160" t="s">
        <v>116</v>
      </c>
      <c r="E35" s="156" t="s">
        <v>1097</v>
      </c>
      <c r="F35" s="48"/>
      <c r="G35" s="176" t="s">
        <v>1104</v>
      </c>
      <c r="H35" s="234"/>
      <c r="I35" s="235"/>
      <c r="J35" s="157"/>
      <c r="K35" s="458" t="s">
        <v>1463</v>
      </c>
      <c r="L35" s="226" t="s">
        <v>32</v>
      </c>
      <c r="M35" s="162" t="s">
        <v>106</v>
      </c>
      <c r="N35" s="162">
        <v>1</v>
      </c>
      <c r="O35" s="49">
        <v>135</v>
      </c>
      <c r="P35" s="49">
        <v>90</v>
      </c>
      <c r="Q35" s="49">
        <v>70</v>
      </c>
      <c r="R35" s="163">
        <f t="shared" si="1"/>
        <v>0.8505</v>
      </c>
      <c r="S35" s="179"/>
      <c r="T35" s="229" t="s">
        <v>110</v>
      </c>
      <c r="U35" s="235"/>
      <c r="V35" s="235"/>
      <c r="W35" s="237"/>
      <c r="X35" s="237"/>
      <c r="Y35" s="164"/>
      <c r="Z35" s="50"/>
      <c r="AA35" s="231"/>
      <c r="AB35" s="239"/>
      <c r="AC35" s="183"/>
      <c r="AD35" s="240"/>
      <c r="AE35" s="51" t="s">
        <v>463</v>
      </c>
    </row>
    <row r="36" spans="1:31" s="19" customFormat="1" ht="12.75">
      <c r="A36" s="159" t="s">
        <v>114</v>
      </c>
      <c r="B36" s="160" t="s">
        <v>115</v>
      </c>
      <c r="C36" s="156" t="s">
        <v>1461</v>
      </c>
      <c r="D36" s="160" t="s">
        <v>116</v>
      </c>
      <c r="E36" s="156" t="s">
        <v>1097</v>
      </c>
      <c r="F36" s="105"/>
      <c r="G36" s="176" t="s">
        <v>1105</v>
      </c>
      <c r="H36" s="241"/>
      <c r="I36" s="242"/>
      <c r="J36" s="158"/>
      <c r="K36" s="411" t="s">
        <v>1463</v>
      </c>
      <c r="L36" s="226" t="s">
        <v>32</v>
      </c>
      <c r="M36" s="19" t="s">
        <v>106</v>
      </c>
      <c r="N36" s="162">
        <v>1</v>
      </c>
      <c r="O36" s="49">
        <v>120</v>
      </c>
      <c r="P36" s="49">
        <v>80</v>
      </c>
      <c r="Q36" s="49">
        <v>70</v>
      </c>
      <c r="R36" s="163">
        <f t="shared" si="1"/>
        <v>0.672</v>
      </c>
      <c r="S36" s="179"/>
      <c r="T36" s="229" t="s">
        <v>110</v>
      </c>
      <c r="U36" s="242"/>
      <c r="V36" s="242"/>
      <c r="W36" s="244"/>
      <c r="X36" s="244"/>
      <c r="Y36" s="164"/>
      <c r="Z36" s="107"/>
      <c r="AA36" s="231"/>
      <c r="AB36" s="239"/>
      <c r="AC36" s="183"/>
      <c r="AD36" s="246"/>
      <c r="AE36" s="108" t="s">
        <v>463</v>
      </c>
    </row>
    <row r="37" spans="1:31" s="19" customFormat="1" ht="12.75">
      <c r="A37" s="159" t="s">
        <v>114</v>
      </c>
      <c r="B37" s="160" t="s">
        <v>115</v>
      </c>
      <c r="C37" s="156" t="s">
        <v>1461</v>
      </c>
      <c r="D37" s="160" t="s">
        <v>116</v>
      </c>
      <c r="E37" s="156" t="s">
        <v>1097</v>
      </c>
      <c r="F37" s="643" t="s">
        <v>1542</v>
      </c>
      <c r="G37" s="176" t="s">
        <v>1106</v>
      </c>
      <c r="H37" s="241">
        <v>1213</v>
      </c>
      <c r="I37" s="410" t="s">
        <v>1439</v>
      </c>
      <c r="J37" s="487" t="s">
        <v>119</v>
      </c>
      <c r="K37" s="243"/>
      <c r="L37" s="226" t="s">
        <v>32</v>
      </c>
      <c r="M37" s="162" t="s">
        <v>1115</v>
      </c>
      <c r="N37" s="162">
        <v>1</v>
      </c>
      <c r="O37" s="49">
        <v>150</v>
      </c>
      <c r="P37" s="49">
        <v>75</v>
      </c>
      <c r="Q37" s="49">
        <v>70</v>
      </c>
      <c r="R37" s="163">
        <f t="shared" si="1"/>
        <v>0.7875</v>
      </c>
      <c r="S37" s="179"/>
      <c r="T37" s="229" t="s">
        <v>110</v>
      </c>
      <c r="U37" s="242"/>
      <c r="V37" s="242"/>
      <c r="W37" s="244"/>
      <c r="X37" s="244"/>
      <c r="Y37" s="164"/>
      <c r="Z37" s="107"/>
      <c r="AA37" s="231"/>
      <c r="AB37" s="245"/>
      <c r="AC37" s="183"/>
      <c r="AD37" s="246"/>
      <c r="AE37" s="108"/>
    </row>
    <row r="38" spans="1:31" s="19" customFormat="1" ht="12.75">
      <c r="A38" s="159" t="s">
        <v>114</v>
      </c>
      <c r="B38" s="160" t="s">
        <v>115</v>
      </c>
      <c r="C38" s="156" t="s">
        <v>1461</v>
      </c>
      <c r="D38" s="160" t="s">
        <v>116</v>
      </c>
      <c r="E38" s="156" t="s">
        <v>1097</v>
      </c>
      <c r="F38" s="475" t="s">
        <v>1467</v>
      </c>
      <c r="G38" s="176" t="s">
        <v>1107</v>
      </c>
      <c r="H38" s="226">
        <v>1222</v>
      </c>
      <c r="I38" s="442" t="s">
        <v>1439</v>
      </c>
      <c r="J38" s="647" t="s">
        <v>1442</v>
      </c>
      <c r="K38" s="243"/>
      <c r="L38" s="226" t="s">
        <v>32</v>
      </c>
      <c r="M38" s="49" t="s">
        <v>106</v>
      </c>
      <c r="N38" s="162">
        <v>1</v>
      </c>
      <c r="O38" s="49">
        <v>110</v>
      </c>
      <c r="P38" s="49">
        <v>55</v>
      </c>
      <c r="Q38" s="49">
        <v>70</v>
      </c>
      <c r="R38" s="163">
        <f t="shared" si="1"/>
        <v>0.4235</v>
      </c>
      <c r="S38" s="179"/>
      <c r="T38" s="229" t="s">
        <v>110</v>
      </c>
      <c r="U38" s="242"/>
      <c r="V38" s="242"/>
      <c r="W38" s="244"/>
      <c r="X38" s="244"/>
      <c r="Y38" s="164"/>
      <c r="Z38" s="107"/>
      <c r="AA38" s="231"/>
      <c r="AB38" s="245"/>
      <c r="AC38" s="183"/>
      <c r="AD38" s="246"/>
      <c r="AE38" s="108" t="s">
        <v>463</v>
      </c>
    </row>
    <row r="39" spans="1:31" s="19" customFormat="1" ht="12.75">
      <c r="A39" s="159" t="s">
        <v>114</v>
      </c>
      <c r="B39" s="160" t="s">
        <v>115</v>
      </c>
      <c r="C39" s="156" t="s">
        <v>1461</v>
      </c>
      <c r="D39" s="160" t="s">
        <v>116</v>
      </c>
      <c r="E39" s="156" t="s">
        <v>1097</v>
      </c>
      <c r="F39" s="643" t="s">
        <v>1467</v>
      </c>
      <c r="G39" s="176" t="s">
        <v>1108</v>
      </c>
      <c r="H39" s="241">
        <v>1222</v>
      </c>
      <c r="I39" s="410" t="s">
        <v>1439</v>
      </c>
      <c r="J39" s="487" t="s">
        <v>1442</v>
      </c>
      <c r="K39" s="243"/>
      <c r="L39" s="226" t="s">
        <v>32</v>
      </c>
      <c r="M39" s="49" t="s">
        <v>106</v>
      </c>
      <c r="N39" s="162">
        <v>1</v>
      </c>
      <c r="O39" s="106">
        <v>150</v>
      </c>
      <c r="P39" s="106">
        <v>75</v>
      </c>
      <c r="Q39" s="106">
        <v>70</v>
      </c>
      <c r="R39" s="163">
        <f t="shared" si="1"/>
        <v>0.7875</v>
      </c>
      <c r="S39" s="179"/>
      <c r="T39" s="229" t="s">
        <v>110</v>
      </c>
      <c r="U39" s="242"/>
      <c r="V39" s="242"/>
      <c r="W39" s="244"/>
      <c r="X39" s="244"/>
      <c r="Y39" s="164"/>
      <c r="Z39" s="107"/>
      <c r="AA39" s="231"/>
      <c r="AB39" s="245"/>
      <c r="AC39" s="183"/>
      <c r="AD39" s="246"/>
      <c r="AE39" s="108"/>
    </row>
    <row r="40" spans="1:31" s="19" customFormat="1" ht="12.75">
      <c r="A40" s="159" t="s">
        <v>114</v>
      </c>
      <c r="B40" s="160" t="s">
        <v>115</v>
      </c>
      <c r="C40" s="156" t="s">
        <v>1461</v>
      </c>
      <c r="D40" s="160" t="s">
        <v>116</v>
      </c>
      <c r="E40" s="156" t="s">
        <v>1097</v>
      </c>
      <c r="F40" s="643" t="s">
        <v>1467</v>
      </c>
      <c r="G40" s="176" t="s">
        <v>1109</v>
      </c>
      <c r="H40" s="241">
        <v>1222</v>
      </c>
      <c r="I40" s="410" t="s">
        <v>1439</v>
      </c>
      <c r="J40" s="487" t="s">
        <v>1442</v>
      </c>
      <c r="K40" s="411"/>
      <c r="L40" s="226" t="s">
        <v>32</v>
      </c>
      <c r="M40" s="162" t="s">
        <v>106</v>
      </c>
      <c r="N40" s="162">
        <v>1</v>
      </c>
      <c r="O40" s="106">
        <v>70</v>
      </c>
      <c r="P40" s="106">
        <v>50</v>
      </c>
      <c r="Q40" s="106">
        <v>60</v>
      </c>
      <c r="R40" s="163">
        <f t="shared" si="1"/>
        <v>0.21</v>
      </c>
      <c r="S40" s="179"/>
      <c r="T40" s="229" t="s">
        <v>110</v>
      </c>
      <c r="U40" s="242"/>
      <c r="V40" s="242"/>
      <c r="W40" s="244"/>
      <c r="X40" s="244"/>
      <c r="Y40" s="164"/>
      <c r="Z40" s="107"/>
      <c r="AA40" s="231"/>
      <c r="AB40" s="245"/>
      <c r="AC40" s="183"/>
      <c r="AD40" s="246"/>
      <c r="AE40" s="108" t="s">
        <v>463</v>
      </c>
    </row>
    <row r="41" spans="1:31" s="19" customFormat="1" ht="12.75">
      <c r="A41" s="159" t="s">
        <v>114</v>
      </c>
      <c r="B41" s="160" t="s">
        <v>115</v>
      </c>
      <c r="C41" s="156" t="s">
        <v>1461</v>
      </c>
      <c r="D41" s="160" t="s">
        <v>116</v>
      </c>
      <c r="E41" s="156" t="s">
        <v>1097</v>
      </c>
      <c r="F41" s="105"/>
      <c r="G41" s="176" t="s">
        <v>1110</v>
      </c>
      <c r="H41" s="241"/>
      <c r="I41" s="242"/>
      <c r="J41" s="158"/>
      <c r="K41" s="411" t="s">
        <v>1463</v>
      </c>
      <c r="L41" s="226" t="s">
        <v>32</v>
      </c>
      <c r="M41" s="162" t="s">
        <v>261</v>
      </c>
      <c r="N41" s="162">
        <v>1</v>
      </c>
      <c r="O41" s="106">
        <v>55</v>
      </c>
      <c r="P41" s="106">
        <v>45</v>
      </c>
      <c r="Q41" s="106">
        <v>60</v>
      </c>
      <c r="R41" s="163">
        <f t="shared" si="1"/>
        <v>0.1485</v>
      </c>
      <c r="S41" s="179"/>
      <c r="T41" s="229" t="s">
        <v>110</v>
      </c>
      <c r="U41" s="242"/>
      <c r="V41" s="242"/>
      <c r="W41" s="244"/>
      <c r="X41" s="244"/>
      <c r="Y41" s="164"/>
      <c r="Z41" s="107"/>
      <c r="AA41" s="231"/>
      <c r="AB41" s="245"/>
      <c r="AC41" s="183"/>
      <c r="AD41" s="246"/>
      <c r="AE41" s="108" t="s">
        <v>463</v>
      </c>
    </row>
    <row r="42" spans="1:31" s="19" customFormat="1" ht="12.75">
      <c r="A42" s="159" t="s">
        <v>114</v>
      </c>
      <c r="B42" s="160" t="s">
        <v>115</v>
      </c>
      <c r="C42" s="156" t="s">
        <v>1461</v>
      </c>
      <c r="D42" s="160" t="s">
        <v>116</v>
      </c>
      <c r="E42" s="156" t="s">
        <v>1097</v>
      </c>
      <c r="F42" s="643" t="s">
        <v>1542</v>
      </c>
      <c r="G42" s="176" t="s">
        <v>1111</v>
      </c>
      <c r="H42" s="241">
        <v>1213</v>
      </c>
      <c r="I42" s="410" t="s">
        <v>1439</v>
      </c>
      <c r="J42" s="487" t="s">
        <v>119</v>
      </c>
      <c r="K42" s="243"/>
      <c r="L42" s="226" t="s">
        <v>32</v>
      </c>
      <c r="M42" s="162" t="s">
        <v>1116</v>
      </c>
      <c r="N42" s="162">
        <v>1</v>
      </c>
      <c r="O42" s="106">
        <v>110</v>
      </c>
      <c r="P42" s="106">
        <v>70</v>
      </c>
      <c r="Q42" s="106">
        <v>85</v>
      </c>
      <c r="R42" s="163">
        <f t="shared" si="1"/>
        <v>0.6545</v>
      </c>
      <c r="S42" s="179"/>
      <c r="T42" s="229" t="s">
        <v>110</v>
      </c>
      <c r="U42" s="242"/>
      <c r="V42" s="242"/>
      <c r="W42" s="244"/>
      <c r="X42" s="244"/>
      <c r="Y42" s="164"/>
      <c r="Z42" s="107"/>
      <c r="AA42" s="231"/>
      <c r="AB42" s="245"/>
      <c r="AC42" s="183"/>
      <c r="AD42" s="246"/>
      <c r="AE42" s="108"/>
    </row>
    <row r="43" spans="1:31" s="19" customFormat="1" ht="12.75">
      <c r="A43" s="159" t="s">
        <v>114</v>
      </c>
      <c r="B43" s="160" t="s">
        <v>115</v>
      </c>
      <c r="C43" s="156" t="s">
        <v>1461</v>
      </c>
      <c r="D43" s="160" t="s">
        <v>116</v>
      </c>
      <c r="E43" s="156" t="s">
        <v>1097</v>
      </c>
      <c r="F43" s="105"/>
      <c r="G43" s="176" t="s">
        <v>1112</v>
      </c>
      <c r="H43" s="241"/>
      <c r="I43" s="242"/>
      <c r="J43" s="158"/>
      <c r="K43" s="411" t="s">
        <v>1463</v>
      </c>
      <c r="L43" s="226" t="s">
        <v>32</v>
      </c>
      <c r="M43" s="162" t="s">
        <v>212</v>
      </c>
      <c r="N43" s="162">
        <v>1</v>
      </c>
      <c r="O43" s="106">
        <v>150</v>
      </c>
      <c r="P43" s="106">
        <v>80</v>
      </c>
      <c r="Q43" s="106">
        <v>75</v>
      </c>
      <c r="R43" s="163">
        <f t="shared" si="1"/>
        <v>0.9</v>
      </c>
      <c r="S43" s="179"/>
      <c r="T43" s="229" t="s">
        <v>110</v>
      </c>
      <c r="U43" s="242"/>
      <c r="V43" s="242"/>
      <c r="W43" s="244"/>
      <c r="X43" s="244"/>
      <c r="Y43" s="164"/>
      <c r="Z43" s="107"/>
      <c r="AA43" s="231"/>
      <c r="AB43" s="245"/>
      <c r="AC43" s="183"/>
      <c r="AD43" s="246"/>
      <c r="AE43" s="108"/>
    </row>
    <row r="44" spans="1:31" s="19" customFormat="1" ht="12.75">
      <c r="A44" s="159" t="s">
        <v>114</v>
      </c>
      <c r="B44" s="160" t="s">
        <v>115</v>
      </c>
      <c r="C44" s="156" t="s">
        <v>1461</v>
      </c>
      <c r="D44" s="160" t="s">
        <v>116</v>
      </c>
      <c r="E44" s="156" t="s">
        <v>1097</v>
      </c>
      <c r="F44" s="643" t="s">
        <v>1543</v>
      </c>
      <c r="G44" s="176" t="s">
        <v>1113</v>
      </c>
      <c r="H44" s="241">
        <v>1213</v>
      </c>
      <c r="I44" s="410" t="s">
        <v>1215</v>
      </c>
      <c r="J44" s="487" t="s">
        <v>1448</v>
      </c>
      <c r="K44" s="243"/>
      <c r="L44" s="226" t="s">
        <v>32</v>
      </c>
      <c r="M44" s="106" t="s">
        <v>1577</v>
      </c>
      <c r="N44" s="162">
        <v>1</v>
      </c>
      <c r="O44" s="106">
        <v>160</v>
      </c>
      <c r="P44" s="106">
        <v>75</v>
      </c>
      <c r="Q44" s="106">
        <v>75</v>
      </c>
      <c r="R44" s="163">
        <f t="shared" si="1"/>
        <v>0.9</v>
      </c>
      <c r="S44" s="179"/>
      <c r="T44" s="229" t="s">
        <v>110</v>
      </c>
      <c r="U44" s="242"/>
      <c r="V44" s="242"/>
      <c r="W44" s="244"/>
      <c r="X44" s="244"/>
      <c r="Y44" s="164"/>
      <c r="Z44" s="107"/>
      <c r="AA44" s="231"/>
      <c r="AB44" s="245"/>
      <c r="AC44" s="183"/>
      <c r="AD44" s="246"/>
      <c r="AE44" s="108"/>
    </row>
    <row r="45" spans="1:31" s="19" customFormat="1" ht="12.75">
      <c r="A45" s="159" t="s">
        <v>114</v>
      </c>
      <c r="B45" s="160" t="s">
        <v>115</v>
      </c>
      <c r="C45" s="156" t="s">
        <v>1461</v>
      </c>
      <c r="D45" s="160" t="s">
        <v>116</v>
      </c>
      <c r="E45" s="156" t="s">
        <v>1097</v>
      </c>
      <c r="F45" s="643" t="s">
        <v>1542</v>
      </c>
      <c r="G45" s="176" t="s">
        <v>1117</v>
      </c>
      <c r="H45" s="241">
        <v>1213</v>
      </c>
      <c r="I45" s="410" t="s">
        <v>1439</v>
      </c>
      <c r="J45" s="487" t="s">
        <v>119</v>
      </c>
      <c r="K45" s="243"/>
      <c r="L45" s="226" t="s">
        <v>32</v>
      </c>
      <c r="M45" s="162" t="s">
        <v>1124</v>
      </c>
      <c r="N45" s="162">
        <v>1</v>
      </c>
      <c r="O45" s="106"/>
      <c r="P45" s="106"/>
      <c r="Q45" s="106"/>
      <c r="R45" s="163">
        <v>0.15</v>
      </c>
      <c r="S45" s="179"/>
      <c r="T45" s="229" t="s">
        <v>110</v>
      </c>
      <c r="U45" s="242"/>
      <c r="V45" s="242"/>
      <c r="W45" s="244"/>
      <c r="X45" s="244"/>
      <c r="Y45" s="164"/>
      <c r="Z45" s="107"/>
      <c r="AA45" s="231"/>
      <c r="AB45" s="245"/>
      <c r="AC45" s="183"/>
      <c r="AD45" s="246"/>
      <c r="AE45" s="108"/>
    </row>
    <row r="46" spans="1:31" s="19" customFormat="1" ht="12.75">
      <c r="A46" s="159" t="s">
        <v>114</v>
      </c>
      <c r="B46" s="160" t="s">
        <v>115</v>
      </c>
      <c r="C46" s="156" t="s">
        <v>1461</v>
      </c>
      <c r="D46" s="160" t="s">
        <v>116</v>
      </c>
      <c r="E46" s="156" t="s">
        <v>1097</v>
      </c>
      <c r="F46" s="475" t="s">
        <v>1467</v>
      </c>
      <c r="G46" s="176" t="s">
        <v>1118</v>
      </c>
      <c r="H46" s="226">
        <v>1222</v>
      </c>
      <c r="I46" s="442" t="s">
        <v>1439</v>
      </c>
      <c r="J46" s="647" t="s">
        <v>1442</v>
      </c>
      <c r="K46" s="243"/>
      <c r="L46" s="226" t="s">
        <v>32</v>
      </c>
      <c r="M46" s="162" t="s">
        <v>1124</v>
      </c>
      <c r="N46" s="162">
        <v>1</v>
      </c>
      <c r="O46" s="106"/>
      <c r="P46" s="106"/>
      <c r="Q46" s="106"/>
      <c r="R46" s="163">
        <v>0.15</v>
      </c>
      <c r="S46" s="179"/>
      <c r="T46" s="229" t="s">
        <v>110</v>
      </c>
      <c r="U46" s="242"/>
      <c r="V46" s="242"/>
      <c r="W46" s="244"/>
      <c r="X46" s="244"/>
      <c r="Y46" s="164"/>
      <c r="Z46" s="107"/>
      <c r="AA46" s="231"/>
      <c r="AB46" s="245"/>
      <c r="AC46" s="183"/>
      <c r="AD46" s="246"/>
      <c r="AE46" s="108"/>
    </row>
    <row r="47" spans="1:31" s="19" customFormat="1" ht="12.75">
      <c r="A47" s="159" t="s">
        <v>114</v>
      </c>
      <c r="B47" s="160" t="s">
        <v>115</v>
      </c>
      <c r="C47" s="156" t="s">
        <v>1461</v>
      </c>
      <c r="D47" s="160" t="s">
        <v>116</v>
      </c>
      <c r="E47" s="156" t="s">
        <v>1097</v>
      </c>
      <c r="F47" s="643" t="s">
        <v>1542</v>
      </c>
      <c r="G47" s="176" t="s">
        <v>1119</v>
      </c>
      <c r="H47" s="241">
        <v>1213</v>
      </c>
      <c r="I47" s="410" t="s">
        <v>1439</v>
      </c>
      <c r="J47" s="487" t="s">
        <v>119</v>
      </c>
      <c r="K47" s="243"/>
      <c r="L47" s="226" t="s">
        <v>32</v>
      </c>
      <c r="M47" s="162" t="s">
        <v>1124</v>
      </c>
      <c r="N47" s="162">
        <v>1</v>
      </c>
      <c r="O47" s="106"/>
      <c r="P47" s="106"/>
      <c r="Q47" s="106"/>
      <c r="R47" s="163">
        <v>0.15</v>
      </c>
      <c r="S47" s="179"/>
      <c r="T47" s="229" t="s">
        <v>110</v>
      </c>
      <c r="U47" s="242"/>
      <c r="V47" s="242"/>
      <c r="W47" s="244"/>
      <c r="X47" s="244"/>
      <c r="Y47" s="164"/>
      <c r="Z47" s="107"/>
      <c r="AA47" s="231"/>
      <c r="AB47" s="245"/>
      <c r="AC47" s="183"/>
      <c r="AD47" s="246"/>
      <c r="AE47" s="108"/>
    </row>
    <row r="48" spans="1:31" s="19" customFormat="1" ht="12.75">
      <c r="A48" s="159" t="s">
        <v>114</v>
      </c>
      <c r="B48" s="160" t="s">
        <v>115</v>
      </c>
      <c r="C48" s="156" t="s">
        <v>1461</v>
      </c>
      <c r="D48" s="160" t="s">
        <v>116</v>
      </c>
      <c r="E48" s="156" t="s">
        <v>1097</v>
      </c>
      <c r="F48" s="643" t="s">
        <v>1467</v>
      </c>
      <c r="G48" s="176" t="s">
        <v>1120</v>
      </c>
      <c r="H48" s="241">
        <v>1222</v>
      </c>
      <c r="I48" s="410" t="s">
        <v>1439</v>
      </c>
      <c r="J48" s="487" t="s">
        <v>1442</v>
      </c>
      <c r="K48" s="243"/>
      <c r="L48" s="226" t="s">
        <v>32</v>
      </c>
      <c r="M48" s="162" t="s">
        <v>1124</v>
      </c>
      <c r="N48" s="162">
        <v>1</v>
      </c>
      <c r="O48" s="106"/>
      <c r="P48" s="106"/>
      <c r="Q48" s="106"/>
      <c r="R48" s="163">
        <v>0.15</v>
      </c>
      <c r="S48" s="179"/>
      <c r="T48" s="229" t="s">
        <v>110</v>
      </c>
      <c r="U48" s="242"/>
      <c r="V48" s="242"/>
      <c r="W48" s="244"/>
      <c r="X48" s="244"/>
      <c r="Y48" s="164"/>
      <c r="Z48" s="107"/>
      <c r="AA48" s="231"/>
      <c r="AB48" s="245"/>
      <c r="AC48" s="183"/>
      <c r="AD48" s="246"/>
      <c r="AE48" s="108"/>
    </row>
    <row r="49" spans="1:31" s="19" customFormat="1" ht="12.75">
      <c r="A49" s="159" t="s">
        <v>114</v>
      </c>
      <c r="B49" s="160" t="s">
        <v>115</v>
      </c>
      <c r="C49" s="156" t="s">
        <v>1461</v>
      </c>
      <c r="D49" s="160" t="s">
        <v>116</v>
      </c>
      <c r="E49" s="156" t="s">
        <v>1097</v>
      </c>
      <c r="F49" s="105"/>
      <c r="G49" s="176" t="s">
        <v>1121</v>
      </c>
      <c r="H49" s="241"/>
      <c r="I49" s="242"/>
      <c r="J49" s="158"/>
      <c r="K49" s="411" t="s">
        <v>1463</v>
      </c>
      <c r="L49" s="226" t="s">
        <v>32</v>
      </c>
      <c r="M49" s="162" t="s">
        <v>1124</v>
      </c>
      <c r="N49" s="162">
        <v>1</v>
      </c>
      <c r="O49" s="106"/>
      <c r="P49" s="106"/>
      <c r="Q49" s="106"/>
      <c r="R49" s="163">
        <v>0.15</v>
      </c>
      <c r="S49" s="179"/>
      <c r="T49" s="229" t="s">
        <v>110</v>
      </c>
      <c r="U49" s="242"/>
      <c r="V49" s="242"/>
      <c r="W49" s="244"/>
      <c r="X49" s="244"/>
      <c r="Y49" s="164"/>
      <c r="Z49" s="107"/>
      <c r="AA49" s="231"/>
      <c r="AB49" s="245"/>
      <c r="AC49" s="183"/>
      <c r="AD49" s="246"/>
      <c r="AE49" s="108"/>
    </row>
    <row r="50" spans="1:31" s="19" customFormat="1" ht="12.75">
      <c r="A50" s="159" t="s">
        <v>114</v>
      </c>
      <c r="B50" s="160" t="s">
        <v>115</v>
      </c>
      <c r="C50" s="156" t="s">
        <v>1461</v>
      </c>
      <c r="D50" s="160" t="s">
        <v>116</v>
      </c>
      <c r="E50" s="156" t="s">
        <v>1097</v>
      </c>
      <c r="F50" s="643" t="s">
        <v>1467</v>
      </c>
      <c r="G50" s="176" t="s">
        <v>1122</v>
      </c>
      <c r="H50" s="241">
        <v>1222</v>
      </c>
      <c r="I50" s="410" t="s">
        <v>1439</v>
      </c>
      <c r="J50" s="487" t="s">
        <v>1442</v>
      </c>
      <c r="K50" s="411"/>
      <c r="L50" s="226" t="s">
        <v>32</v>
      </c>
      <c r="M50" s="162" t="s">
        <v>1124</v>
      </c>
      <c r="N50" s="162">
        <v>1</v>
      </c>
      <c r="O50" s="106"/>
      <c r="P50" s="106"/>
      <c r="Q50" s="106"/>
      <c r="R50" s="163">
        <v>0.15</v>
      </c>
      <c r="S50" s="179"/>
      <c r="T50" s="229" t="s">
        <v>110</v>
      </c>
      <c r="U50" s="242"/>
      <c r="V50" s="242"/>
      <c r="W50" s="244"/>
      <c r="X50" s="244"/>
      <c r="Y50" s="164"/>
      <c r="Z50" s="107"/>
      <c r="AA50" s="231"/>
      <c r="AB50" s="245"/>
      <c r="AC50" s="183"/>
      <c r="AD50" s="246"/>
      <c r="AE50" s="108"/>
    </row>
    <row r="51" spans="1:31" s="19" customFormat="1" ht="12.75">
      <c r="A51" s="159" t="s">
        <v>114</v>
      </c>
      <c r="B51" s="160" t="s">
        <v>115</v>
      </c>
      <c r="C51" s="156" t="s">
        <v>1461</v>
      </c>
      <c r="D51" s="160" t="s">
        <v>116</v>
      </c>
      <c r="E51" s="156" t="s">
        <v>1097</v>
      </c>
      <c r="F51" s="643" t="s">
        <v>1542</v>
      </c>
      <c r="G51" s="176" t="s">
        <v>1123</v>
      </c>
      <c r="H51" s="241">
        <v>1213</v>
      </c>
      <c r="I51" s="410" t="s">
        <v>1439</v>
      </c>
      <c r="J51" s="487" t="s">
        <v>119</v>
      </c>
      <c r="K51" s="411"/>
      <c r="L51" s="226" t="s">
        <v>32</v>
      </c>
      <c r="M51" s="162" t="s">
        <v>1124</v>
      </c>
      <c r="N51" s="162">
        <v>1</v>
      </c>
      <c r="O51" s="106"/>
      <c r="P51" s="106"/>
      <c r="Q51" s="106"/>
      <c r="R51" s="163">
        <v>0.15</v>
      </c>
      <c r="S51" s="210"/>
      <c r="T51" s="229" t="s">
        <v>110</v>
      </c>
      <c r="U51" s="242"/>
      <c r="V51" s="242"/>
      <c r="W51" s="244"/>
      <c r="X51" s="244"/>
      <c r="Y51" s="164"/>
      <c r="Z51" s="107"/>
      <c r="AA51" s="231"/>
      <c r="AB51" s="245"/>
      <c r="AC51" s="211"/>
      <c r="AD51" s="246"/>
      <c r="AE51" s="108"/>
    </row>
    <row r="52" spans="1:32" s="19" customFormat="1" ht="12.75">
      <c r="A52" s="159" t="s">
        <v>114</v>
      </c>
      <c r="B52" s="160" t="s">
        <v>115</v>
      </c>
      <c r="C52" s="156" t="s">
        <v>1461</v>
      </c>
      <c r="D52" s="160" t="s">
        <v>116</v>
      </c>
      <c r="E52" s="156" t="s">
        <v>1097</v>
      </c>
      <c r="F52" s="641" t="s">
        <v>1542</v>
      </c>
      <c r="G52" s="176" t="s">
        <v>1125</v>
      </c>
      <c r="H52" s="234">
        <v>1213</v>
      </c>
      <c r="I52" s="436" t="s">
        <v>1439</v>
      </c>
      <c r="J52" s="642" t="s">
        <v>119</v>
      </c>
      <c r="K52" s="458"/>
      <c r="L52" s="226" t="s">
        <v>32</v>
      </c>
      <c r="M52" s="49" t="s">
        <v>107</v>
      </c>
      <c r="N52" s="162">
        <v>1</v>
      </c>
      <c r="O52" s="49"/>
      <c r="P52" s="49"/>
      <c r="Q52" s="49"/>
      <c r="R52" s="163">
        <v>0.15</v>
      </c>
      <c r="S52" s="179"/>
      <c r="T52" s="229" t="s">
        <v>110</v>
      </c>
      <c r="U52" s="235"/>
      <c r="V52" s="235"/>
      <c r="W52" s="237"/>
      <c r="X52" s="237"/>
      <c r="Y52" s="164"/>
      <c r="Z52" s="50"/>
      <c r="AA52" s="231"/>
      <c r="AB52" s="239"/>
      <c r="AC52" s="183"/>
      <c r="AD52" s="240"/>
      <c r="AE52" s="51"/>
      <c r="AF52" s="212"/>
    </row>
    <row r="53" spans="1:32" s="19" customFormat="1" ht="12.75">
      <c r="A53" s="159" t="s">
        <v>114</v>
      </c>
      <c r="B53" s="160" t="s">
        <v>115</v>
      </c>
      <c r="C53" s="156" t="s">
        <v>1461</v>
      </c>
      <c r="D53" s="160" t="s">
        <v>116</v>
      </c>
      <c r="E53" s="156" t="s">
        <v>1097</v>
      </c>
      <c r="F53" s="49"/>
      <c r="G53" s="176" t="s">
        <v>1126</v>
      </c>
      <c r="H53" s="234"/>
      <c r="I53" s="235"/>
      <c r="J53" s="157"/>
      <c r="K53" s="458" t="s">
        <v>1463</v>
      </c>
      <c r="L53" s="226" t="s">
        <v>32</v>
      </c>
      <c r="M53" s="49" t="s">
        <v>107</v>
      </c>
      <c r="N53" s="162">
        <v>1</v>
      </c>
      <c r="O53" s="49"/>
      <c r="P53" s="49"/>
      <c r="Q53" s="49"/>
      <c r="R53" s="163">
        <v>0.15</v>
      </c>
      <c r="S53" s="179"/>
      <c r="T53" s="229" t="s">
        <v>110</v>
      </c>
      <c r="U53" s="235"/>
      <c r="V53" s="235"/>
      <c r="W53" s="237"/>
      <c r="X53" s="259"/>
      <c r="Y53" s="164"/>
      <c r="Z53" s="50"/>
      <c r="AA53" s="231"/>
      <c r="AB53" s="239"/>
      <c r="AC53" s="183"/>
      <c r="AD53" s="260"/>
      <c r="AE53" s="261"/>
      <c r="AF53" s="253"/>
    </row>
    <row r="54" spans="1:32" s="19" customFormat="1" ht="12.75">
      <c r="A54" s="159" t="s">
        <v>114</v>
      </c>
      <c r="B54" s="160" t="s">
        <v>115</v>
      </c>
      <c r="C54" s="156" t="s">
        <v>1461</v>
      </c>
      <c r="D54" s="160" t="s">
        <v>116</v>
      </c>
      <c r="E54" s="156" t="s">
        <v>1097</v>
      </c>
      <c r="F54" s="436" t="s">
        <v>1542</v>
      </c>
      <c r="G54" s="176" t="s">
        <v>1127</v>
      </c>
      <c r="H54" s="234">
        <v>1213</v>
      </c>
      <c r="I54" s="436" t="s">
        <v>1439</v>
      </c>
      <c r="J54" s="642" t="s">
        <v>119</v>
      </c>
      <c r="K54" s="236"/>
      <c r="L54" s="226" t="s">
        <v>32</v>
      </c>
      <c r="M54" s="49" t="s">
        <v>107</v>
      </c>
      <c r="N54" s="162">
        <v>1</v>
      </c>
      <c r="O54" s="49"/>
      <c r="P54" s="49"/>
      <c r="Q54" s="49"/>
      <c r="R54" s="163">
        <v>0.15</v>
      </c>
      <c r="S54" s="179"/>
      <c r="T54" s="229" t="s">
        <v>110</v>
      </c>
      <c r="U54" s="235"/>
      <c r="V54" s="235"/>
      <c r="W54" s="237"/>
      <c r="X54" s="259"/>
      <c r="Y54" s="164"/>
      <c r="Z54" s="50"/>
      <c r="AA54" s="231"/>
      <c r="AB54" s="239"/>
      <c r="AC54" s="183"/>
      <c r="AD54" s="260"/>
      <c r="AE54" s="261"/>
      <c r="AF54" s="253"/>
    </row>
    <row r="55" spans="1:32" s="19" customFormat="1" ht="12.75">
      <c r="A55" s="159" t="s">
        <v>114</v>
      </c>
      <c r="B55" s="160" t="s">
        <v>115</v>
      </c>
      <c r="C55" s="156" t="s">
        <v>1461</v>
      </c>
      <c r="D55" s="160" t="s">
        <v>116</v>
      </c>
      <c r="E55" s="156" t="s">
        <v>1097</v>
      </c>
      <c r="F55" s="436" t="s">
        <v>1467</v>
      </c>
      <c r="G55" s="176" t="s">
        <v>1128</v>
      </c>
      <c r="H55" s="234">
        <v>1222</v>
      </c>
      <c r="I55" s="436" t="s">
        <v>1439</v>
      </c>
      <c r="J55" s="642" t="s">
        <v>1442</v>
      </c>
      <c r="K55" s="236"/>
      <c r="L55" s="226" t="s">
        <v>32</v>
      </c>
      <c r="M55" s="49" t="s">
        <v>107</v>
      </c>
      <c r="N55" s="162">
        <v>1</v>
      </c>
      <c r="O55" s="49"/>
      <c r="P55" s="49"/>
      <c r="Q55" s="49"/>
      <c r="R55" s="163">
        <v>0.15</v>
      </c>
      <c r="S55" s="179"/>
      <c r="T55" s="229" t="s">
        <v>110</v>
      </c>
      <c r="U55" s="235"/>
      <c r="V55" s="235"/>
      <c r="W55" s="237"/>
      <c r="X55" s="259"/>
      <c r="Y55" s="164"/>
      <c r="Z55" s="50"/>
      <c r="AA55" s="231"/>
      <c r="AB55" s="239"/>
      <c r="AC55" s="183"/>
      <c r="AD55" s="260"/>
      <c r="AE55" s="261"/>
      <c r="AF55" s="253"/>
    </row>
    <row r="56" spans="1:32" s="19" customFormat="1" ht="12.75">
      <c r="A56" s="159" t="s">
        <v>114</v>
      </c>
      <c r="B56" s="160" t="s">
        <v>115</v>
      </c>
      <c r="C56" s="156" t="s">
        <v>1461</v>
      </c>
      <c r="D56" s="160" t="s">
        <v>116</v>
      </c>
      <c r="E56" s="156" t="s">
        <v>1097</v>
      </c>
      <c r="F56" s="436" t="s">
        <v>1544</v>
      </c>
      <c r="G56" s="176" t="s">
        <v>1130</v>
      </c>
      <c r="H56" s="234">
        <v>1213</v>
      </c>
      <c r="I56" s="436" t="s">
        <v>1439</v>
      </c>
      <c r="J56" s="642" t="s">
        <v>1464</v>
      </c>
      <c r="K56" s="236"/>
      <c r="L56" s="226" t="s">
        <v>48</v>
      </c>
      <c r="M56" s="49" t="s">
        <v>1129</v>
      </c>
      <c r="N56" s="162">
        <v>1</v>
      </c>
      <c r="O56" s="49">
        <v>30</v>
      </c>
      <c r="P56" s="49">
        <v>30</v>
      </c>
      <c r="Q56" s="49">
        <v>190</v>
      </c>
      <c r="R56" s="163">
        <f>(O56*P56*Q56)/1000000</f>
        <v>0.171</v>
      </c>
      <c r="S56" s="179"/>
      <c r="T56" s="229" t="s">
        <v>110</v>
      </c>
      <c r="U56" s="235"/>
      <c r="V56" s="235"/>
      <c r="W56" s="237"/>
      <c r="X56" s="259"/>
      <c r="Y56" s="164"/>
      <c r="Z56" s="50"/>
      <c r="AA56" s="231"/>
      <c r="AB56" s="239"/>
      <c r="AC56" s="183"/>
      <c r="AD56" s="260"/>
      <c r="AE56" s="261"/>
      <c r="AF56" s="253"/>
    </row>
    <row r="57" spans="1:32" s="19" customFormat="1" ht="12.75">
      <c r="A57" s="159" t="s">
        <v>114</v>
      </c>
      <c r="B57" s="160" t="s">
        <v>115</v>
      </c>
      <c r="C57" s="156" t="s">
        <v>1461</v>
      </c>
      <c r="D57" s="160" t="s">
        <v>116</v>
      </c>
      <c r="E57" s="156" t="s">
        <v>1097</v>
      </c>
      <c r="F57" s="436" t="s">
        <v>1544</v>
      </c>
      <c r="G57" s="176" t="s">
        <v>1131</v>
      </c>
      <c r="H57" s="234">
        <v>1213</v>
      </c>
      <c r="I57" s="436" t="s">
        <v>1439</v>
      </c>
      <c r="J57" s="642" t="s">
        <v>1464</v>
      </c>
      <c r="K57" s="236"/>
      <c r="L57" s="226" t="s">
        <v>48</v>
      </c>
      <c r="M57" s="49" t="s">
        <v>1129</v>
      </c>
      <c r="N57" s="162">
        <v>1</v>
      </c>
      <c r="O57" s="49">
        <v>30</v>
      </c>
      <c r="P57" s="49">
        <v>30</v>
      </c>
      <c r="Q57" s="49">
        <v>190</v>
      </c>
      <c r="R57" s="163">
        <f>(O57*P57*Q57)/1000000</f>
        <v>0.171</v>
      </c>
      <c r="S57" s="179"/>
      <c r="T57" s="229" t="s">
        <v>110</v>
      </c>
      <c r="U57" s="235"/>
      <c r="V57" s="235"/>
      <c r="W57" s="237"/>
      <c r="X57" s="259"/>
      <c r="Y57" s="164"/>
      <c r="Z57" s="50"/>
      <c r="AA57" s="231"/>
      <c r="AB57" s="239"/>
      <c r="AC57" s="183"/>
      <c r="AD57" s="260"/>
      <c r="AE57" s="261"/>
      <c r="AF57" s="253"/>
    </row>
    <row r="58" spans="1:32" s="19" customFormat="1" ht="12.75">
      <c r="A58" s="159" t="s">
        <v>114</v>
      </c>
      <c r="B58" s="160" t="s">
        <v>115</v>
      </c>
      <c r="C58" s="156" t="s">
        <v>1461</v>
      </c>
      <c r="D58" s="160" t="s">
        <v>116</v>
      </c>
      <c r="E58" s="156" t="s">
        <v>1097</v>
      </c>
      <c r="F58" s="436" t="s">
        <v>1544</v>
      </c>
      <c r="G58" s="176" t="s">
        <v>1132</v>
      </c>
      <c r="H58" s="234">
        <v>1213</v>
      </c>
      <c r="I58" s="436" t="s">
        <v>1439</v>
      </c>
      <c r="J58" s="642" t="s">
        <v>1464</v>
      </c>
      <c r="K58" s="236"/>
      <c r="L58" s="226" t="s">
        <v>48</v>
      </c>
      <c r="M58" s="49" t="s">
        <v>1138</v>
      </c>
      <c r="N58" s="162">
        <v>1</v>
      </c>
      <c r="O58" s="49">
        <v>120</v>
      </c>
      <c r="P58" s="49">
        <v>150</v>
      </c>
      <c r="Q58" s="49">
        <v>5</v>
      </c>
      <c r="R58" s="163">
        <f>(O58*P58*Q58)/1000000</f>
        <v>0.09</v>
      </c>
      <c r="S58" s="179"/>
      <c r="T58" s="229" t="s">
        <v>110</v>
      </c>
      <c r="U58" s="235"/>
      <c r="V58" s="235"/>
      <c r="W58" s="237"/>
      <c r="X58" s="259"/>
      <c r="Y58" s="164"/>
      <c r="Z58" s="50"/>
      <c r="AA58" s="231"/>
      <c r="AB58" s="239"/>
      <c r="AC58" s="183"/>
      <c r="AD58" s="260"/>
      <c r="AE58" s="261"/>
      <c r="AF58" s="253"/>
    </row>
    <row r="59" spans="1:32" s="19" customFormat="1" ht="12.75">
      <c r="A59" s="159" t="s">
        <v>114</v>
      </c>
      <c r="B59" s="160" t="s">
        <v>115</v>
      </c>
      <c r="C59" s="156" t="s">
        <v>1461</v>
      </c>
      <c r="D59" s="160" t="s">
        <v>116</v>
      </c>
      <c r="E59" s="156" t="s">
        <v>1097</v>
      </c>
      <c r="F59" s="374" t="s">
        <v>1467</v>
      </c>
      <c r="G59" s="176" t="s">
        <v>1133</v>
      </c>
      <c r="H59" s="226">
        <v>1222</v>
      </c>
      <c r="I59" s="442" t="s">
        <v>1439</v>
      </c>
      <c r="J59" s="647" t="s">
        <v>1442</v>
      </c>
      <c r="K59" s="236"/>
      <c r="L59" s="226" t="s">
        <v>48</v>
      </c>
      <c r="M59" s="49" t="s">
        <v>111</v>
      </c>
      <c r="N59" s="162">
        <v>1</v>
      </c>
      <c r="O59" s="49">
        <v>200</v>
      </c>
      <c r="P59" s="49">
        <v>100</v>
      </c>
      <c r="Q59" s="49">
        <v>5</v>
      </c>
      <c r="R59" s="163">
        <f>(O59*P59*Q59)/1000000</f>
        <v>0.1</v>
      </c>
      <c r="S59" s="179"/>
      <c r="T59" s="229" t="s">
        <v>110</v>
      </c>
      <c r="U59" s="235"/>
      <c r="V59" s="235"/>
      <c r="W59" s="237"/>
      <c r="X59" s="259"/>
      <c r="Y59" s="164"/>
      <c r="Z59" s="50"/>
      <c r="AA59" s="231"/>
      <c r="AB59" s="239"/>
      <c r="AC59" s="183"/>
      <c r="AD59" s="260"/>
      <c r="AE59" s="261"/>
      <c r="AF59" s="253"/>
    </row>
    <row r="60" spans="1:32" s="19" customFormat="1" ht="12.75">
      <c r="A60" s="159" t="s">
        <v>114</v>
      </c>
      <c r="B60" s="160" t="s">
        <v>115</v>
      </c>
      <c r="C60" s="156" t="s">
        <v>1461</v>
      </c>
      <c r="D60" s="160" t="s">
        <v>116</v>
      </c>
      <c r="E60" s="156" t="s">
        <v>1097</v>
      </c>
      <c r="F60" s="436" t="s">
        <v>1467</v>
      </c>
      <c r="G60" s="176" t="s">
        <v>1134</v>
      </c>
      <c r="H60" s="234">
        <v>1222</v>
      </c>
      <c r="I60" s="436" t="s">
        <v>1439</v>
      </c>
      <c r="J60" s="642" t="s">
        <v>1442</v>
      </c>
      <c r="K60" s="236"/>
      <c r="L60" s="226" t="s">
        <v>48</v>
      </c>
      <c r="M60" s="49" t="s">
        <v>780</v>
      </c>
      <c r="N60" s="162">
        <v>1</v>
      </c>
      <c r="O60" s="49"/>
      <c r="P60" s="49"/>
      <c r="Q60" s="49"/>
      <c r="R60" s="163">
        <v>0.15</v>
      </c>
      <c r="S60" s="179"/>
      <c r="T60" s="229" t="s">
        <v>110</v>
      </c>
      <c r="U60" s="235"/>
      <c r="V60" s="235"/>
      <c r="W60" s="237"/>
      <c r="X60" s="259"/>
      <c r="Y60" s="164"/>
      <c r="Z60" s="50"/>
      <c r="AA60" s="231"/>
      <c r="AB60" s="239"/>
      <c r="AC60" s="183"/>
      <c r="AD60" s="260"/>
      <c r="AE60" s="261"/>
      <c r="AF60" s="253"/>
    </row>
    <row r="61" spans="1:32" s="19" customFormat="1" ht="12.75">
      <c r="A61" s="159" t="s">
        <v>114</v>
      </c>
      <c r="B61" s="160" t="s">
        <v>115</v>
      </c>
      <c r="C61" s="156" t="s">
        <v>1461</v>
      </c>
      <c r="D61" s="160" t="s">
        <v>116</v>
      </c>
      <c r="E61" s="156" t="s">
        <v>1097</v>
      </c>
      <c r="F61" s="374" t="s">
        <v>1467</v>
      </c>
      <c r="G61" s="176" t="s">
        <v>1135</v>
      </c>
      <c r="H61" s="226">
        <v>1222</v>
      </c>
      <c r="I61" s="442" t="s">
        <v>1439</v>
      </c>
      <c r="J61" s="647" t="s">
        <v>1442</v>
      </c>
      <c r="K61" s="236"/>
      <c r="L61" s="226" t="s">
        <v>32</v>
      </c>
      <c r="M61" s="49" t="s">
        <v>113</v>
      </c>
      <c r="N61" s="162">
        <v>1</v>
      </c>
      <c r="O61" s="49">
        <v>120</v>
      </c>
      <c r="P61" s="49">
        <v>45</v>
      </c>
      <c r="Q61" s="49">
        <v>180</v>
      </c>
      <c r="R61" s="163">
        <f aca="true" t="shared" si="2" ref="R61:R75">(O61*P61*Q61)/1000000</f>
        <v>0.972</v>
      </c>
      <c r="S61" s="179"/>
      <c r="T61" s="229" t="s">
        <v>110</v>
      </c>
      <c r="U61" s="235"/>
      <c r="V61" s="235"/>
      <c r="W61" s="237"/>
      <c r="X61" s="259"/>
      <c r="Y61" s="164"/>
      <c r="Z61" s="50"/>
      <c r="AA61" s="231"/>
      <c r="AB61" s="239"/>
      <c r="AC61" s="183"/>
      <c r="AD61" s="260"/>
      <c r="AE61" s="261"/>
      <c r="AF61" s="253"/>
    </row>
    <row r="62" spans="1:32" s="19" customFormat="1" ht="12.75">
      <c r="A62" s="159" t="s">
        <v>114</v>
      </c>
      <c r="B62" s="160" t="s">
        <v>115</v>
      </c>
      <c r="C62" s="156" t="s">
        <v>1461</v>
      </c>
      <c r="D62" s="160" t="s">
        <v>116</v>
      </c>
      <c r="E62" s="156" t="s">
        <v>1097</v>
      </c>
      <c r="F62" s="374" t="s">
        <v>1467</v>
      </c>
      <c r="G62" s="176" t="s">
        <v>1136</v>
      </c>
      <c r="H62" s="226">
        <v>1222</v>
      </c>
      <c r="I62" s="442" t="s">
        <v>1439</v>
      </c>
      <c r="J62" s="647" t="s">
        <v>1442</v>
      </c>
      <c r="K62" s="236"/>
      <c r="L62" s="226" t="s">
        <v>32</v>
      </c>
      <c r="M62" s="49" t="s">
        <v>113</v>
      </c>
      <c r="N62" s="162">
        <v>1</v>
      </c>
      <c r="O62" s="49">
        <v>120</v>
      </c>
      <c r="P62" s="49">
        <v>45</v>
      </c>
      <c r="Q62" s="49">
        <v>180</v>
      </c>
      <c r="R62" s="163">
        <f t="shared" si="2"/>
        <v>0.972</v>
      </c>
      <c r="S62" s="179"/>
      <c r="T62" s="229" t="s">
        <v>110</v>
      </c>
      <c r="U62" s="235"/>
      <c r="V62" s="235"/>
      <c r="W62" s="237"/>
      <c r="X62" s="259"/>
      <c r="Y62" s="164"/>
      <c r="Z62" s="50"/>
      <c r="AA62" s="231"/>
      <c r="AB62" s="239"/>
      <c r="AC62" s="183"/>
      <c r="AD62" s="260"/>
      <c r="AE62" s="261"/>
      <c r="AF62" s="253"/>
    </row>
    <row r="63" spans="1:32" s="19" customFormat="1" ht="12.75">
      <c r="A63" s="159" t="s">
        <v>114</v>
      </c>
      <c r="B63" s="160" t="s">
        <v>115</v>
      </c>
      <c r="C63" s="156" t="s">
        <v>1461</v>
      </c>
      <c r="D63" s="160" t="s">
        <v>116</v>
      </c>
      <c r="E63" s="156" t="s">
        <v>1097</v>
      </c>
      <c r="F63" s="374" t="s">
        <v>1467</v>
      </c>
      <c r="G63" s="176" t="s">
        <v>1137</v>
      </c>
      <c r="H63" s="226">
        <v>1222</v>
      </c>
      <c r="I63" s="442" t="s">
        <v>1439</v>
      </c>
      <c r="J63" s="647" t="s">
        <v>1442</v>
      </c>
      <c r="K63" s="236"/>
      <c r="L63" s="226" t="s">
        <v>32</v>
      </c>
      <c r="M63" s="49" t="s">
        <v>113</v>
      </c>
      <c r="N63" s="162">
        <v>1</v>
      </c>
      <c r="O63" s="49">
        <v>120</v>
      </c>
      <c r="P63" s="49">
        <v>45</v>
      </c>
      <c r="Q63" s="49">
        <v>180</v>
      </c>
      <c r="R63" s="163">
        <f t="shared" si="2"/>
        <v>0.972</v>
      </c>
      <c r="S63" s="179"/>
      <c r="T63" s="229" t="s">
        <v>110</v>
      </c>
      <c r="U63" s="235"/>
      <c r="V63" s="235"/>
      <c r="W63" s="237"/>
      <c r="X63" s="259"/>
      <c r="Y63" s="164"/>
      <c r="Z63" s="50"/>
      <c r="AA63" s="231"/>
      <c r="AB63" s="239"/>
      <c r="AC63" s="183"/>
      <c r="AD63" s="260"/>
      <c r="AE63" s="261"/>
      <c r="AF63" s="253"/>
    </row>
    <row r="64" spans="1:32" s="19" customFormat="1" ht="12.75">
      <c r="A64" s="159" t="s">
        <v>114</v>
      </c>
      <c r="B64" s="160" t="s">
        <v>115</v>
      </c>
      <c r="C64" s="156" t="s">
        <v>1461</v>
      </c>
      <c r="D64" s="160" t="s">
        <v>116</v>
      </c>
      <c r="E64" s="156" t="s">
        <v>1097</v>
      </c>
      <c r="F64" s="374" t="s">
        <v>1467</v>
      </c>
      <c r="G64" s="176" t="s">
        <v>1139</v>
      </c>
      <c r="H64" s="226">
        <v>1222</v>
      </c>
      <c r="I64" s="442" t="s">
        <v>1439</v>
      </c>
      <c r="J64" s="647" t="s">
        <v>1442</v>
      </c>
      <c r="K64" s="236"/>
      <c r="L64" s="226" t="s">
        <v>32</v>
      </c>
      <c r="M64" s="49" t="s">
        <v>113</v>
      </c>
      <c r="N64" s="162">
        <v>1</v>
      </c>
      <c r="O64" s="49">
        <v>120</v>
      </c>
      <c r="P64" s="49">
        <v>45</v>
      </c>
      <c r="Q64" s="49">
        <v>180</v>
      </c>
      <c r="R64" s="163">
        <f t="shared" si="2"/>
        <v>0.972</v>
      </c>
      <c r="S64" s="179"/>
      <c r="T64" s="229" t="s">
        <v>110</v>
      </c>
      <c r="U64" s="235"/>
      <c r="V64" s="235"/>
      <c r="W64" s="237"/>
      <c r="X64" s="259"/>
      <c r="Y64" s="164"/>
      <c r="Z64" s="50"/>
      <c r="AA64" s="231"/>
      <c r="AB64" s="239"/>
      <c r="AC64" s="183"/>
      <c r="AD64" s="260"/>
      <c r="AE64" s="261"/>
      <c r="AF64" s="253"/>
    </row>
    <row r="65" spans="1:32" s="19" customFormat="1" ht="12.75">
      <c r="A65" s="159" t="s">
        <v>114</v>
      </c>
      <c r="B65" s="160" t="s">
        <v>115</v>
      </c>
      <c r="C65" s="156" t="s">
        <v>1461</v>
      </c>
      <c r="D65" s="160" t="s">
        <v>116</v>
      </c>
      <c r="E65" s="156" t="s">
        <v>1097</v>
      </c>
      <c r="F65" s="436" t="s">
        <v>1545</v>
      </c>
      <c r="G65" s="176" t="s">
        <v>1140</v>
      </c>
      <c r="H65" s="234">
        <v>1222</v>
      </c>
      <c r="I65" s="436" t="s">
        <v>1439</v>
      </c>
      <c r="J65" s="642" t="s">
        <v>1446</v>
      </c>
      <c r="K65" s="236"/>
      <c r="L65" s="226" t="s">
        <v>32</v>
      </c>
      <c r="M65" s="49" t="s">
        <v>113</v>
      </c>
      <c r="N65" s="162">
        <v>1</v>
      </c>
      <c r="O65" s="49">
        <v>120</v>
      </c>
      <c r="P65" s="49">
        <v>45</v>
      </c>
      <c r="Q65" s="49">
        <v>180</v>
      </c>
      <c r="R65" s="163">
        <f t="shared" si="2"/>
        <v>0.972</v>
      </c>
      <c r="S65" s="179"/>
      <c r="T65" s="229" t="s">
        <v>110</v>
      </c>
      <c r="U65" s="235"/>
      <c r="V65" s="235"/>
      <c r="W65" s="237"/>
      <c r="X65" s="259"/>
      <c r="Y65" s="164"/>
      <c r="Z65" s="50"/>
      <c r="AA65" s="231"/>
      <c r="AB65" s="239"/>
      <c r="AC65" s="183"/>
      <c r="AD65" s="260"/>
      <c r="AE65" s="261"/>
      <c r="AF65" s="253"/>
    </row>
    <row r="66" spans="1:32" s="19" customFormat="1" ht="12.75">
      <c r="A66" s="159" t="s">
        <v>114</v>
      </c>
      <c r="B66" s="160" t="s">
        <v>115</v>
      </c>
      <c r="C66" s="156" t="s">
        <v>1461</v>
      </c>
      <c r="D66" s="160" t="s">
        <v>116</v>
      </c>
      <c r="E66" s="156" t="s">
        <v>1097</v>
      </c>
      <c r="F66" s="436" t="s">
        <v>1545</v>
      </c>
      <c r="G66" s="176" t="s">
        <v>1142</v>
      </c>
      <c r="H66" s="234">
        <v>1222</v>
      </c>
      <c r="I66" s="436" t="s">
        <v>1439</v>
      </c>
      <c r="J66" s="642" t="s">
        <v>1442</v>
      </c>
      <c r="K66" s="236"/>
      <c r="L66" s="226" t="s">
        <v>49</v>
      </c>
      <c r="M66" s="49" t="s">
        <v>1141</v>
      </c>
      <c r="N66" s="162">
        <v>1</v>
      </c>
      <c r="O66" s="49">
        <v>60</v>
      </c>
      <c r="P66" s="49">
        <v>60</v>
      </c>
      <c r="Q66" s="49">
        <v>140</v>
      </c>
      <c r="R66" s="163">
        <f t="shared" si="2"/>
        <v>0.504</v>
      </c>
      <c r="S66" s="179"/>
      <c r="T66" s="229" t="s">
        <v>110</v>
      </c>
      <c r="U66" s="235"/>
      <c r="V66" s="235"/>
      <c r="W66" s="237"/>
      <c r="X66" s="259"/>
      <c r="Y66" s="164"/>
      <c r="Z66" s="50"/>
      <c r="AA66" s="231"/>
      <c r="AB66" s="239"/>
      <c r="AC66" s="183"/>
      <c r="AD66" s="260"/>
      <c r="AE66" s="261"/>
      <c r="AF66" s="253"/>
    </row>
    <row r="67" spans="1:32" s="19" customFormat="1" ht="12.75">
      <c r="A67" s="159" t="s">
        <v>114</v>
      </c>
      <c r="B67" s="160" t="s">
        <v>115</v>
      </c>
      <c r="C67" s="156" t="s">
        <v>1461</v>
      </c>
      <c r="D67" s="160" t="s">
        <v>116</v>
      </c>
      <c r="E67" s="156" t="s">
        <v>1097</v>
      </c>
      <c r="F67" s="436" t="s">
        <v>1542</v>
      </c>
      <c r="G67" s="176" t="s">
        <v>1143</v>
      </c>
      <c r="H67" s="234">
        <v>1213</v>
      </c>
      <c r="I67" s="436" t="s">
        <v>1439</v>
      </c>
      <c r="J67" s="642" t="s">
        <v>119</v>
      </c>
      <c r="K67" s="236"/>
      <c r="L67" s="226" t="s">
        <v>49</v>
      </c>
      <c r="M67" s="49" t="s">
        <v>1141</v>
      </c>
      <c r="N67" s="162">
        <v>1</v>
      </c>
      <c r="O67" s="49">
        <v>60</v>
      </c>
      <c r="P67" s="49">
        <v>60</v>
      </c>
      <c r="Q67" s="49">
        <v>140</v>
      </c>
      <c r="R67" s="163">
        <f t="shared" si="2"/>
        <v>0.504</v>
      </c>
      <c r="S67" s="179"/>
      <c r="T67" s="229" t="s">
        <v>110</v>
      </c>
      <c r="U67" s="235"/>
      <c r="V67" s="235"/>
      <c r="W67" s="237"/>
      <c r="X67" s="259"/>
      <c r="Y67" s="164"/>
      <c r="Z67" s="50"/>
      <c r="AA67" s="231"/>
      <c r="AB67" s="239"/>
      <c r="AC67" s="183"/>
      <c r="AD67" s="260"/>
      <c r="AE67" s="261"/>
      <c r="AF67" s="253"/>
    </row>
    <row r="68" spans="1:32" s="19" customFormat="1" ht="12.75">
      <c r="A68" s="159" t="s">
        <v>114</v>
      </c>
      <c r="B68" s="160" t="s">
        <v>115</v>
      </c>
      <c r="C68" s="156" t="s">
        <v>1461</v>
      </c>
      <c r="D68" s="160" t="s">
        <v>116</v>
      </c>
      <c r="E68" s="156" t="s">
        <v>1097</v>
      </c>
      <c r="F68" s="436" t="s">
        <v>1545</v>
      </c>
      <c r="G68" s="176" t="s">
        <v>1144</v>
      </c>
      <c r="H68" s="234">
        <v>1222</v>
      </c>
      <c r="I68" s="436" t="s">
        <v>1439</v>
      </c>
      <c r="J68" s="642" t="s">
        <v>1442</v>
      </c>
      <c r="K68" s="236"/>
      <c r="L68" s="226" t="s">
        <v>49</v>
      </c>
      <c r="M68" s="49" t="s">
        <v>1145</v>
      </c>
      <c r="N68" s="162">
        <v>1</v>
      </c>
      <c r="O68" s="49">
        <v>35</v>
      </c>
      <c r="P68" s="49">
        <v>35</v>
      </c>
      <c r="Q68" s="49">
        <v>60</v>
      </c>
      <c r="R68" s="163">
        <f t="shared" si="2"/>
        <v>0.0735</v>
      </c>
      <c r="S68" s="179"/>
      <c r="T68" s="229" t="s">
        <v>110</v>
      </c>
      <c r="U68" s="235"/>
      <c r="V68" s="235"/>
      <c r="W68" s="237"/>
      <c r="X68" s="259"/>
      <c r="Y68" s="164"/>
      <c r="Z68" s="50"/>
      <c r="AA68" s="231"/>
      <c r="AB68" s="239"/>
      <c r="AC68" s="183"/>
      <c r="AD68" s="260"/>
      <c r="AE68" s="261"/>
      <c r="AF68" s="253"/>
    </row>
    <row r="69" spans="1:32" s="19" customFormat="1" ht="12.75">
      <c r="A69" s="159" t="s">
        <v>114</v>
      </c>
      <c r="B69" s="160" t="s">
        <v>115</v>
      </c>
      <c r="C69" s="156" t="s">
        <v>1461</v>
      </c>
      <c r="D69" s="160" t="s">
        <v>116</v>
      </c>
      <c r="E69" s="156" t="s">
        <v>1097</v>
      </c>
      <c r="F69" s="436" t="s">
        <v>1545</v>
      </c>
      <c r="G69" s="176" t="s">
        <v>1146</v>
      </c>
      <c r="H69" s="234">
        <v>1222</v>
      </c>
      <c r="I69" s="436" t="s">
        <v>1439</v>
      </c>
      <c r="J69" s="642" t="s">
        <v>1446</v>
      </c>
      <c r="K69" s="236"/>
      <c r="L69" s="226" t="s">
        <v>49</v>
      </c>
      <c r="M69" s="49" t="s">
        <v>1158</v>
      </c>
      <c r="N69" s="162">
        <v>1</v>
      </c>
      <c r="O69" s="49">
        <v>25</v>
      </c>
      <c r="P69" s="49">
        <v>50</v>
      </c>
      <c r="Q69" s="49">
        <v>40</v>
      </c>
      <c r="R69" s="163">
        <f t="shared" si="2"/>
        <v>0.05</v>
      </c>
      <c r="S69" s="179"/>
      <c r="T69" s="229" t="s">
        <v>110</v>
      </c>
      <c r="U69" s="235"/>
      <c r="V69" s="49" t="s">
        <v>99</v>
      </c>
      <c r="W69" s="237"/>
      <c r="X69" s="259"/>
      <c r="Y69" s="164"/>
      <c r="Z69" s="50"/>
      <c r="AA69" s="231"/>
      <c r="AB69" s="239"/>
      <c r="AC69" s="183"/>
      <c r="AD69" s="260"/>
      <c r="AE69" s="261"/>
      <c r="AF69" s="253"/>
    </row>
    <row r="70" spans="1:32" s="19" customFormat="1" ht="12.75">
      <c r="A70" s="159" t="s">
        <v>114</v>
      </c>
      <c r="B70" s="160" t="s">
        <v>115</v>
      </c>
      <c r="C70" s="156" t="s">
        <v>1461</v>
      </c>
      <c r="D70" s="160" t="s">
        <v>116</v>
      </c>
      <c r="E70" s="156" t="s">
        <v>1097</v>
      </c>
      <c r="F70" s="436" t="s">
        <v>1545</v>
      </c>
      <c r="G70" s="176" t="s">
        <v>1147</v>
      </c>
      <c r="H70" s="234">
        <v>1222</v>
      </c>
      <c r="I70" s="436" t="s">
        <v>1439</v>
      </c>
      <c r="J70" s="642" t="s">
        <v>1446</v>
      </c>
      <c r="K70" s="236"/>
      <c r="L70" s="226" t="s">
        <v>49</v>
      </c>
      <c r="M70" s="49" t="s">
        <v>1159</v>
      </c>
      <c r="N70" s="162">
        <v>1</v>
      </c>
      <c r="O70" s="49">
        <v>105</v>
      </c>
      <c r="P70" s="49">
        <v>60</v>
      </c>
      <c r="Q70" s="49">
        <v>40</v>
      </c>
      <c r="R70" s="163">
        <f t="shared" si="2"/>
        <v>0.252</v>
      </c>
      <c r="S70" s="179"/>
      <c r="T70" s="229" t="s">
        <v>110</v>
      </c>
      <c r="U70" s="235"/>
      <c r="V70" s="235"/>
      <c r="W70" s="237"/>
      <c r="X70" s="259"/>
      <c r="Y70" s="164"/>
      <c r="Z70" s="50"/>
      <c r="AA70" s="231"/>
      <c r="AB70" s="239"/>
      <c r="AC70" s="183"/>
      <c r="AD70" s="260"/>
      <c r="AE70" s="261"/>
      <c r="AF70" s="253"/>
    </row>
    <row r="71" spans="1:32" s="19" customFormat="1" ht="12.75">
      <c r="A71" s="159" t="s">
        <v>114</v>
      </c>
      <c r="B71" s="160" t="s">
        <v>115</v>
      </c>
      <c r="C71" s="156" t="s">
        <v>1461</v>
      </c>
      <c r="D71" s="160" t="s">
        <v>116</v>
      </c>
      <c r="E71" s="156" t="s">
        <v>1097</v>
      </c>
      <c r="F71" s="436" t="s">
        <v>1545</v>
      </c>
      <c r="G71" s="176" t="s">
        <v>1148</v>
      </c>
      <c r="H71" s="234">
        <v>1222</v>
      </c>
      <c r="I71" s="436" t="s">
        <v>1439</v>
      </c>
      <c r="J71" s="642" t="s">
        <v>1446</v>
      </c>
      <c r="K71" s="236"/>
      <c r="L71" s="226" t="s">
        <v>49</v>
      </c>
      <c r="M71" s="49" t="s">
        <v>1160</v>
      </c>
      <c r="N71" s="162">
        <v>1</v>
      </c>
      <c r="O71" s="49">
        <v>55</v>
      </c>
      <c r="P71" s="49">
        <v>44</v>
      </c>
      <c r="Q71" s="49">
        <v>50</v>
      </c>
      <c r="R71" s="163">
        <f t="shared" si="2"/>
        <v>0.121</v>
      </c>
      <c r="S71" s="179"/>
      <c r="T71" s="229" t="s">
        <v>110</v>
      </c>
      <c r="U71" s="235"/>
      <c r="V71" s="49" t="s">
        <v>99</v>
      </c>
      <c r="W71" s="237"/>
      <c r="X71" s="259"/>
      <c r="Y71" s="164"/>
      <c r="Z71" s="50"/>
      <c r="AA71" s="231"/>
      <c r="AB71" s="239"/>
      <c r="AC71" s="183"/>
      <c r="AD71" s="260"/>
      <c r="AE71" s="261"/>
      <c r="AF71" s="253"/>
    </row>
    <row r="72" spans="1:32" s="19" customFormat="1" ht="12.75">
      <c r="A72" s="159" t="s">
        <v>114</v>
      </c>
      <c r="B72" s="160" t="s">
        <v>115</v>
      </c>
      <c r="C72" s="156" t="s">
        <v>1461</v>
      </c>
      <c r="D72" s="160" t="s">
        <v>116</v>
      </c>
      <c r="E72" s="156" t="s">
        <v>1097</v>
      </c>
      <c r="F72" s="436" t="s">
        <v>1474</v>
      </c>
      <c r="G72" s="176" t="s">
        <v>1149</v>
      </c>
      <c r="H72" s="234">
        <v>1323</v>
      </c>
      <c r="I72" s="436" t="s">
        <v>1215</v>
      </c>
      <c r="J72" s="642" t="s">
        <v>1437</v>
      </c>
      <c r="K72" s="236"/>
      <c r="L72" s="226" t="s">
        <v>49</v>
      </c>
      <c r="M72" s="49" t="s">
        <v>532</v>
      </c>
      <c r="N72" s="162">
        <v>1</v>
      </c>
      <c r="O72" s="49">
        <v>60</v>
      </c>
      <c r="P72" s="49">
        <v>50</v>
      </c>
      <c r="Q72" s="49">
        <v>160</v>
      </c>
      <c r="R72" s="163">
        <f t="shared" si="2"/>
        <v>0.48</v>
      </c>
      <c r="S72" s="179"/>
      <c r="T72" s="229" t="s">
        <v>110</v>
      </c>
      <c r="U72" s="235"/>
      <c r="V72" s="235"/>
      <c r="W72" s="237"/>
      <c r="X72" s="259"/>
      <c r="Y72" s="164"/>
      <c r="Z72" s="50"/>
      <c r="AA72" s="231"/>
      <c r="AB72" s="239"/>
      <c r="AC72" s="183"/>
      <c r="AD72" s="260"/>
      <c r="AE72" s="261"/>
      <c r="AF72" s="253"/>
    </row>
    <row r="73" spans="1:32" s="19" customFormat="1" ht="12.75">
      <c r="A73" s="159" t="s">
        <v>114</v>
      </c>
      <c r="B73" s="160" t="s">
        <v>115</v>
      </c>
      <c r="C73" s="156" t="s">
        <v>1461</v>
      </c>
      <c r="D73" s="160" t="s">
        <v>116</v>
      </c>
      <c r="E73" s="156" t="s">
        <v>1097</v>
      </c>
      <c r="F73" s="436" t="s">
        <v>1542</v>
      </c>
      <c r="G73" s="176" t="s">
        <v>1150</v>
      </c>
      <c r="H73" s="234">
        <v>1213</v>
      </c>
      <c r="I73" s="436" t="s">
        <v>1439</v>
      </c>
      <c r="J73" s="642" t="s">
        <v>119</v>
      </c>
      <c r="K73" s="236"/>
      <c r="L73" s="226" t="s">
        <v>49</v>
      </c>
      <c r="M73" s="49" t="s">
        <v>1161</v>
      </c>
      <c r="N73" s="162">
        <v>1</v>
      </c>
      <c r="O73" s="49">
        <v>60</v>
      </c>
      <c r="P73" s="49">
        <v>65</v>
      </c>
      <c r="Q73" s="49">
        <v>180</v>
      </c>
      <c r="R73" s="163">
        <f t="shared" si="2"/>
        <v>0.702</v>
      </c>
      <c r="S73" s="179"/>
      <c r="T73" s="229" t="s">
        <v>110</v>
      </c>
      <c r="U73" s="235"/>
      <c r="V73" s="235"/>
      <c r="W73" s="237"/>
      <c r="X73" s="259"/>
      <c r="Y73" s="164"/>
      <c r="Z73" s="50"/>
      <c r="AA73" s="231"/>
      <c r="AB73" s="239"/>
      <c r="AC73" s="183"/>
      <c r="AD73" s="260"/>
      <c r="AE73" s="261"/>
      <c r="AF73" s="253"/>
    </row>
    <row r="74" spans="1:32" s="19" customFormat="1" ht="12.75">
      <c r="A74" s="159" t="s">
        <v>114</v>
      </c>
      <c r="B74" s="160" t="s">
        <v>115</v>
      </c>
      <c r="C74" s="156" t="s">
        <v>1461</v>
      </c>
      <c r="D74" s="160" t="s">
        <v>116</v>
      </c>
      <c r="E74" s="156" t="s">
        <v>1097</v>
      </c>
      <c r="F74" s="436" t="s">
        <v>1542</v>
      </c>
      <c r="G74" s="176" t="s">
        <v>1151</v>
      </c>
      <c r="H74" s="437">
        <v>1213</v>
      </c>
      <c r="I74" s="436" t="s">
        <v>1540</v>
      </c>
      <c r="J74" s="157" t="s">
        <v>1541</v>
      </c>
      <c r="K74" s="236"/>
      <c r="L74" s="226" t="s">
        <v>49</v>
      </c>
      <c r="M74" s="49" t="s">
        <v>1162</v>
      </c>
      <c r="N74" s="162">
        <v>1</v>
      </c>
      <c r="O74" s="49">
        <v>45</v>
      </c>
      <c r="P74" s="49">
        <v>40</v>
      </c>
      <c r="Q74" s="49">
        <v>40</v>
      </c>
      <c r="R74" s="163">
        <f t="shared" si="2"/>
        <v>0.072</v>
      </c>
      <c r="S74" s="179"/>
      <c r="T74" s="229" t="s">
        <v>110</v>
      </c>
      <c r="U74" s="235"/>
      <c r="V74" s="49" t="s">
        <v>99</v>
      </c>
      <c r="W74" s="237"/>
      <c r="X74" s="259"/>
      <c r="Y74" s="164"/>
      <c r="Z74" s="50"/>
      <c r="AA74" s="231"/>
      <c r="AB74" s="239"/>
      <c r="AC74" s="183"/>
      <c r="AD74" s="260"/>
      <c r="AE74" s="261"/>
      <c r="AF74" s="253"/>
    </row>
    <row r="75" spans="1:32" s="19" customFormat="1" ht="12.75">
      <c r="A75" s="159" t="s">
        <v>114</v>
      </c>
      <c r="B75" s="160" t="s">
        <v>115</v>
      </c>
      <c r="C75" s="156" t="s">
        <v>1461</v>
      </c>
      <c r="D75" s="160" t="s">
        <v>116</v>
      </c>
      <c r="E75" s="156" t="s">
        <v>1097</v>
      </c>
      <c r="F75" s="436" t="s">
        <v>1542</v>
      </c>
      <c r="G75" s="176" t="s">
        <v>1152</v>
      </c>
      <c r="H75" s="437">
        <v>1213</v>
      </c>
      <c r="I75" s="436" t="s">
        <v>1540</v>
      </c>
      <c r="J75" s="157" t="s">
        <v>1541</v>
      </c>
      <c r="K75" s="236"/>
      <c r="L75" s="226" t="s">
        <v>49</v>
      </c>
      <c r="M75" s="49" t="s">
        <v>1163</v>
      </c>
      <c r="N75" s="162">
        <v>1</v>
      </c>
      <c r="O75" s="49">
        <v>50</v>
      </c>
      <c r="P75" s="49">
        <v>35</v>
      </c>
      <c r="Q75" s="49">
        <v>30</v>
      </c>
      <c r="R75" s="163">
        <f t="shared" si="2"/>
        <v>0.0525</v>
      </c>
      <c r="S75" s="179"/>
      <c r="T75" s="229" t="s">
        <v>110</v>
      </c>
      <c r="U75" s="235"/>
      <c r="V75" s="235"/>
      <c r="W75" s="237"/>
      <c r="X75" s="259"/>
      <c r="Y75" s="164"/>
      <c r="Z75" s="50"/>
      <c r="AA75" s="231"/>
      <c r="AB75" s="239"/>
      <c r="AC75" s="183"/>
      <c r="AD75" s="260"/>
      <c r="AE75" s="261"/>
      <c r="AF75" s="253"/>
    </row>
    <row r="76" spans="1:32" s="19" customFormat="1" ht="12.75">
      <c r="A76" s="159" t="s">
        <v>114</v>
      </c>
      <c r="B76" s="160" t="s">
        <v>115</v>
      </c>
      <c r="C76" s="156" t="s">
        <v>1461</v>
      </c>
      <c r="D76" s="160" t="s">
        <v>116</v>
      </c>
      <c r="E76" s="156" t="s">
        <v>1097</v>
      </c>
      <c r="F76" s="436" t="s">
        <v>1542</v>
      </c>
      <c r="G76" s="176" t="s">
        <v>1153</v>
      </c>
      <c r="H76" s="437">
        <v>1213</v>
      </c>
      <c r="I76" s="436" t="s">
        <v>1540</v>
      </c>
      <c r="J76" s="157" t="s">
        <v>1541</v>
      </c>
      <c r="K76" s="236"/>
      <c r="L76" s="226" t="s">
        <v>34</v>
      </c>
      <c r="M76" s="49" t="s">
        <v>1029</v>
      </c>
      <c r="N76" s="162">
        <v>1</v>
      </c>
      <c r="O76" s="49"/>
      <c r="P76" s="49"/>
      <c r="Q76" s="49"/>
      <c r="R76" s="163">
        <v>0.25</v>
      </c>
      <c r="S76" s="179"/>
      <c r="T76" s="229" t="s">
        <v>110</v>
      </c>
      <c r="U76" s="235"/>
      <c r="V76" s="49" t="s">
        <v>99</v>
      </c>
      <c r="W76" s="237"/>
      <c r="X76" s="259"/>
      <c r="Y76" s="164"/>
      <c r="Z76" s="50"/>
      <c r="AA76" s="231"/>
      <c r="AB76" s="239"/>
      <c r="AC76" s="183"/>
      <c r="AD76" s="260"/>
      <c r="AE76" s="261"/>
      <c r="AF76" s="253"/>
    </row>
    <row r="77" spans="1:32" s="19" customFormat="1" ht="12.75">
      <c r="A77" s="159" t="s">
        <v>114</v>
      </c>
      <c r="B77" s="160" t="s">
        <v>115</v>
      </c>
      <c r="C77" s="156" t="s">
        <v>1461</v>
      </c>
      <c r="D77" s="160" t="s">
        <v>116</v>
      </c>
      <c r="E77" s="156" t="s">
        <v>1097</v>
      </c>
      <c r="F77" s="436" t="s">
        <v>1542</v>
      </c>
      <c r="G77" s="176" t="s">
        <v>1156</v>
      </c>
      <c r="H77" s="437">
        <v>1213</v>
      </c>
      <c r="I77" s="436" t="s">
        <v>1540</v>
      </c>
      <c r="J77" s="157" t="s">
        <v>1541</v>
      </c>
      <c r="K77" s="236"/>
      <c r="L77" s="226" t="s">
        <v>49</v>
      </c>
      <c r="M77" s="49" t="s">
        <v>285</v>
      </c>
      <c r="N77" s="162">
        <v>1</v>
      </c>
      <c r="O77" s="49"/>
      <c r="P77" s="49"/>
      <c r="Q77" s="49"/>
      <c r="R77" s="163">
        <v>0.2</v>
      </c>
      <c r="S77" s="179"/>
      <c r="T77" s="229" t="s">
        <v>110</v>
      </c>
      <c r="U77" s="235"/>
      <c r="V77" s="235"/>
      <c r="W77" s="237"/>
      <c r="X77" s="259"/>
      <c r="Y77" s="164"/>
      <c r="Z77" s="50"/>
      <c r="AA77" s="231"/>
      <c r="AB77" s="239"/>
      <c r="AC77" s="183"/>
      <c r="AD77" s="260"/>
      <c r="AE77" s="261"/>
      <c r="AF77" s="253"/>
    </row>
    <row r="78" spans="1:32" s="19" customFormat="1" ht="12.75">
      <c r="A78" s="159" t="s">
        <v>114</v>
      </c>
      <c r="B78" s="160" t="s">
        <v>115</v>
      </c>
      <c r="C78" s="156" t="s">
        <v>1461</v>
      </c>
      <c r="D78" s="160" t="s">
        <v>116</v>
      </c>
      <c r="E78" s="156" t="s">
        <v>1097</v>
      </c>
      <c r="F78" s="436" t="s">
        <v>1542</v>
      </c>
      <c r="G78" s="176" t="s">
        <v>1157</v>
      </c>
      <c r="H78" s="437">
        <v>1213</v>
      </c>
      <c r="I78" s="436" t="s">
        <v>1540</v>
      </c>
      <c r="J78" s="157" t="s">
        <v>1541</v>
      </c>
      <c r="K78" s="236"/>
      <c r="L78" s="226" t="s">
        <v>49</v>
      </c>
      <c r="M78" s="49" t="s">
        <v>285</v>
      </c>
      <c r="N78" s="162">
        <v>1</v>
      </c>
      <c r="O78" s="49"/>
      <c r="P78" s="49"/>
      <c r="Q78" s="49"/>
      <c r="R78" s="163">
        <v>0.2</v>
      </c>
      <c r="S78" s="179"/>
      <c r="T78" s="229" t="s">
        <v>110</v>
      </c>
      <c r="U78" s="235"/>
      <c r="V78" s="235"/>
      <c r="W78" s="237"/>
      <c r="X78" s="259"/>
      <c r="Y78" s="164"/>
      <c r="Z78" s="50"/>
      <c r="AA78" s="231"/>
      <c r="AB78" s="239"/>
      <c r="AC78" s="183"/>
      <c r="AD78" s="260"/>
      <c r="AE78" s="261"/>
      <c r="AF78" s="253"/>
    </row>
    <row r="79" spans="1:32" s="19" customFormat="1" ht="12.75">
      <c r="A79" s="159" t="s">
        <v>114</v>
      </c>
      <c r="B79" s="160" t="s">
        <v>115</v>
      </c>
      <c r="C79" s="156" t="s">
        <v>1461</v>
      </c>
      <c r="D79" s="160" t="s">
        <v>116</v>
      </c>
      <c r="E79" s="156" t="s">
        <v>1097</v>
      </c>
      <c r="F79" s="436" t="s">
        <v>1542</v>
      </c>
      <c r="G79" s="176" t="s">
        <v>1164</v>
      </c>
      <c r="H79" s="437">
        <v>1213</v>
      </c>
      <c r="I79" s="436" t="s">
        <v>1540</v>
      </c>
      <c r="J79" s="157" t="s">
        <v>1541</v>
      </c>
      <c r="K79" s="236"/>
      <c r="L79" s="226" t="s">
        <v>33</v>
      </c>
      <c r="M79" s="49" t="s">
        <v>109</v>
      </c>
      <c r="N79" s="162">
        <v>1</v>
      </c>
      <c r="O79" s="49"/>
      <c r="P79" s="49"/>
      <c r="Q79" s="49"/>
      <c r="R79" s="163">
        <v>0.15</v>
      </c>
      <c r="S79" s="179"/>
      <c r="T79" s="229" t="s">
        <v>110</v>
      </c>
      <c r="U79" s="235"/>
      <c r="V79" s="235"/>
      <c r="W79" s="237"/>
      <c r="X79" s="259"/>
      <c r="Y79" s="164"/>
      <c r="Z79" s="50"/>
      <c r="AA79" s="231"/>
      <c r="AB79" s="239"/>
      <c r="AC79" s="183"/>
      <c r="AD79" s="260"/>
      <c r="AE79" s="261"/>
      <c r="AF79" s="253"/>
    </row>
    <row r="80" spans="1:32" s="19" customFormat="1" ht="12.75">
      <c r="A80" s="159" t="s">
        <v>114</v>
      </c>
      <c r="B80" s="160" t="s">
        <v>115</v>
      </c>
      <c r="C80" s="156" t="s">
        <v>1461</v>
      </c>
      <c r="D80" s="160" t="s">
        <v>116</v>
      </c>
      <c r="E80" s="156" t="s">
        <v>1097</v>
      </c>
      <c r="F80" s="436" t="s">
        <v>1542</v>
      </c>
      <c r="G80" s="176" t="s">
        <v>1165</v>
      </c>
      <c r="H80" s="437">
        <v>1213</v>
      </c>
      <c r="I80" s="436" t="s">
        <v>1540</v>
      </c>
      <c r="J80" s="157" t="s">
        <v>1541</v>
      </c>
      <c r="K80" s="236"/>
      <c r="L80" s="226" t="s">
        <v>33</v>
      </c>
      <c r="M80" s="49" t="s">
        <v>166</v>
      </c>
      <c r="N80" s="162">
        <v>1</v>
      </c>
      <c r="O80" s="49"/>
      <c r="P80" s="49"/>
      <c r="Q80" s="49"/>
      <c r="R80" s="163">
        <v>0.15</v>
      </c>
      <c r="S80" s="179"/>
      <c r="T80" s="229" t="s">
        <v>110</v>
      </c>
      <c r="U80" s="235"/>
      <c r="V80" s="235"/>
      <c r="W80" s="237"/>
      <c r="X80" s="259"/>
      <c r="Y80" s="164"/>
      <c r="Z80" s="50"/>
      <c r="AA80" s="231"/>
      <c r="AB80" s="239"/>
      <c r="AC80" s="183"/>
      <c r="AD80" s="260"/>
      <c r="AE80" s="261"/>
      <c r="AF80" s="253"/>
    </row>
    <row r="81" spans="1:32" s="19" customFormat="1" ht="12.75">
      <c r="A81" s="159" t="s">
        <v>114</v>
      </c>
      <c r="B81" s="160" t="s">
        <v>115</v>
      </c>
      <c r="C81" s="156" t="s">
        <v>1461</v>
      </c>
      <c r="D81" s="160" t="s">
        <v>116</v>
      </c>
      <c r="E81" s="156" t="s">
        <v>1097</v>
      </c>
      <c r="F81" s="436" t="s">
        <v>1545</v>
      </c>
      <c r="G81" s="176" t="s">
        <v>1166</v>
      </c>
      <c r="H81" s="437">
        <v>1222</v>
      </c>
      <c r="I81" s="436" t="s">
        <v>1215</v>
      </c>
      <c r="J81" s="642" t="s">
        <v>119</v>
      </c>
      <c r="K81" s="236"/>
      <c r="L81" s="226" t="s">
        <v>49</v>
      </c>
      <c r="M81" s="49" t="s">
        <v>602</v>
      </c>
      <c r="N81" s="162">
        <v>1</v>
      </c>
      <c r="O81" s="49">
        <v>200</v>
      </c>
      <c r="P81" s="49">
        <v>100</v>
      </c>
      <c r="Q81" s="49">
        <v>15</v>
      </c>
      <c r="R81" s="163">
        <f>(O81*P81*Q81)/1000000</f>
        <v>0.3</v>
      </c>
      <c r="S81" s="179"/>
      <c r="T81" s="229" t="s">
        <v>110</v>
      </c>
      <c r="U81" s="235" t="s">
        <v>99</v>
      </c>
      <c r="V81" s="235"/>
      <c r="W81" s="237"/>
      <c r="X81" s="259"/>
      <c r="Y81" s="164"/>
      <c r="Z81" s="50"/>
      <c r="AA81" s="231"/>
      <c r="AB81" s="239"/>
      <c r="AC81" s="183"/>
      <c r="AD81" s="260"/>
      <c r="AE81" s="261"/>
      <c r="AF81" s="253"/>
    </row>
    <row r="82" spans="1:32" s="19" customFormat="1" ht="12.75">
      <c r="A82" s="159" t="s">
        <v>114</v>
      </c>
      <c r="B82" s="160" t="s">
        <v>115</v>
      </c>
      <c r="C82" s="156" t="s">
        <v>1461</v>
      </c>
      <c r="D82" s="160" t="s">
        <v>116</v>
      </c>
      <c r="E82" s="156" t="s">
        <v>1097</v>
      </c>
      <c r="F82" s="436" t="s">
        <v>1545</v>
      </c>
      <c r="G82" s="176" t="s">
        <v>1167</v>
      </c>
      <c r="H82" s="437">
        <v>1222</v>
      </c>
      <c r="I82" s="436" t="s">
        <v>1215</v>
      </c>
      <c r="J82" s="642" t="s">
        <v>119</v>
      </c>
      <c r="K82" s="236"/>
      <c r="L82" s="226" t="s">
        <v>49</v>
      </c>
      <c r="M82" s="49" t="s">
        <v>1170</v>
      </c>
      <c r="N82" s="162">
        <v>1</v>
      </c>
      <c r="O82" s="49">
        <v>150</v>
      </c>
      <c r="P82" s="49">
        <v>80</v>
      </c>
      <c r="Q82" s="49">
        <v>82</v>
      </c>
      <c r="R82" s="163">
        <f>(O82*P82*Q82)/1000000</f>
        <v>0.984</v>
      </c>
      <c r="S82" s="179"/>
      <c r="T82" s="229" t="s">
        <v>110</v>
      </c>
      <c r="U82" s="235"/>
      <c r="V82" s="235"/>
      <c r="W82" s="237"/>
      <c r="X82" s="259"/>
      <c r="Y82" s="164"/>
      <c r="Z82" s="50"/>
      <c r="AA82" s="231"/>
      <c r="AB82" s="239"/>
      <c r="AC82" s="183"/>
      <c r="AD82" s="260"/>
      <c r="AE82" s="261"/>
      <c r="AF82" s="253"/>
    </row>
    <row r="83" spans="1:32" s="19" customFormat="1" ht="12.75">
      <c r="A83" s="159" t="s">
        <v>114</v>
      </c>
      <c r="B83" s="160" t="s">
        <v>115</v>
      </c>
      <c r="C83" s="156" t="s">
        <v>1461</v>
      </c>
      <c r="D83" s="160" t="s">
        <v>116</v>
      </c>
      <c r="E83" s="156" t="s">
        <v>1097</v>
      </c>
      <c r="F83" s="436" t="s">
        <v>1542</v>
      </c>
      <c r="G83" s="176" t="s">
        <v>1168</v>
      </c>
      <c r="H83" s="437">
        <v>1213</v>
      </c>
      <c r="I83" s="436" t="s">
        <v>1540</v>
      </c>
      <c r="J83" s="157" t="s">
        <v>1541</v>
      </c>
      <c r="K83" s="236"/>
      <c r="L83" s="226" t="s">
        <v>49</v>
      </c>
      <c r="M83" s="49" t="s">
        <v>948</v>
      </c>
      <c r="N83" s="162">
        <v>1</v>
      </c>
      <c r="O83" s="49">
        <v>150</v>
      </c>
      <c r="P83" s="49">
        <v>60</v>
      </c>
      <c r="Q83" s="49">
        <v>70</v>
      </c>
      <c r="R83" s="163">
        <f>(O83*P83*Q83)/1000000</f>
        <v>0.63</v>
      </c>
      <c r="S83" s="179"/>
      <c r="T83" s="229" t="s">
        <v>110</v>
      </c>
      <c r="U83" s="235"/>
      <c r="V83" s="49" t="s">
        <v>99</v>
      </c>
      <c r="W83" s="237"/>
      <c r="X83" s="259"/>
      <c r="Y83" s="164"/>
      <c r="Z83" s="50"/>
      <c r="AA83" s="231"/>
      <c r="AB83" s="239"/>
      <c r="AC83" s="183"/>
      <c r="AD83" s="260"/>
      <c r="AE83" s="261"/>
      <c r="AF83" s="253"/>
    </row>
    <row r="84" spans="1:32" s="19" customFormat="1" ht="12.75">
      <c r="A84" s="159" t="s">
        <v>114</v>
      </c>
      <c r="B84" s="160" t="s">
        <v>115</v>
      </c>
      <c r="C84" s="156" t="s">
        <v>1461</v>
      </c>
      <c r="D84" s="160" t="s">
        <v>116</v>
      </c>
      <c r="E84" s="156" t="s">
        <v>1097</v>
      </c>
      <c r="F84" s="436" t="s">
        <v>1542</v>
      </c>
      <c r="G84" s="176" t="s">
        <v>1169</v>
      </c>
      <c r="H84" s="437">
        <v>1213</v>
      </c>
      <c r="I84" s="436" t="s">
        <v>1540</v>
      </c>
      <c r="J84" s="157" t="s">
        <v>1541</v>
      </c>
      <c r="K84" s="236"/>
      <c r="L84" s="226" t="s">
        <v>49</v>
      </c>
      <c r="M84" s="49" t="s">
        <v>948</v>
      </c>
      <c r="N84" s="162">
        <v>1</v>
      </c>
      <c r="O84" s="49">
        <v>100</v>
      </c>
      <c r="P84" s="49">
        <v>45</v>
      </c>
      <c r="Q84" s="49">
        <v>25</v>
      </c>
      <c r="R84" s="163">
        <f>(O84*P84*Q84)/1000000</f>
        <v>0.1125</v>
      </c>
      <c r="S84" s="179"/>
      <c r="T84" s="229" t="s">
        <v>110</v>
      </c>
      <c r="U84" s="235"/>
      <c r="V84" s="235"/>
      <c r="W84" s="237"/>
      <c r="X84" s="259"/>
      <c r="Y84" s="164"/>
      <c r="Z84" s="50"/>
      <c r="AA84" s="231"/>
      <c r="AB84" s="239"/>
      <c r="AC84" s="183"/>
      <c r="AD84" s="260"/>
      <c r="AE84" s="261"/>
      <c r="AF84" s="253"/>
    </row>
    <row r="85" spans="1:32" s="19" customFormat="1" ht="12.75">
      <c r="A85" s="159" t="s">
        <v>114</v>
      </c>
      <c r="B85" s="160" t="s">
        <v>115</v>
      </c>
      <c r="C85" s="156" t="s">
        <v>1461</v>
      </c>
      <c r="D85" s="160" t="s">
        <v>116</v>
      </c>
      <c r="E85" s="156" t="s">
        <v>1097</v>
      </c>
      <c r="F85" s="436" t="s">
        <v>1542</v>
      </c>
      <c r="G85" s="176" t="s">
        <v>1171</v>
      </c>
      <c r="H85" s="437">
        <v>1213</v>
      </c>
      <c r="I85" s="436" t="s">
        <v>1540</v>
      </c>
      <c r="J85" s="157" t="s">
        <v>1541</v>
      </c>
      <c r="K85" s="236"/>
      <c r="L85" s="226" t="s">
        <v>48</v>
      </c>
      <c r="M85" s="49" t="s">
        <v>1177</v>
      </c>
      <c r="N85" s="162">
        <v>1</v>
      </c>
      <c r="O85" s="49"/>
      <c r="P85" s="49"/>
      <c r="Q85" s="49"/>
      <c r="R85" s="163">
        <v>0.2</v>
      </c>
      <c r="S85" s="179"/>
      <c r="T85" s="229" t="s">
        <v>110</v>
      </c>
      <c r="U85" s="235"/>
      <c r="V85" s="49" t="s">
        <v>99</v>
      </c>
      <c r="W85" s="237"/>
      <c r="X85" s="259"/>
      <c r="Y85" s="164"/>
      <c r="Z85" s="50"/>
      <c r="AA85" s="231"/>
      <c r="AB85" s="239"/>
      <c r="AC85" s="183"/>
      <c r="AD85" s="260"/>
      <c r="AE85" s="261"/>
      <c r="AF85" s="253"/>
    </row>
    <row r="86" spans="1:32" s="19" customFormat="1" ht="12.75">
      <c r="A86" s="159" t="s">
        <v>114</v>
      </c>
      <c r="B86" s="160" t="s">
        <v>115</v>
      </c>
      <c r="C86" s="156" t="s">
        <v>1461</v>
      </c>
      <c r="D86" s="160" t="s">
        <v>116</v>
      </c>
      <c r="E86" s="156" t="s">
        <v>1097</v>
      </c>
      <c r="F86" s="374" t="s">
        <v>1467</v>
      </c>
      <c r="G86" s="176" t="s">
        <v>1172</v>
      </c>
      <c r="H86" s="226">
        <v>1222</v>
      </c>
      <c r="I86" s="442" t="s">
        <v>1439</v>
      </c>
      <c r="J86" s="647" t="s">
        <v>1442</v>
      </c>
      <c r="K86" s="236"/>
      <c r="L86" s="226" t="s">
        <v>49</v>
      </c>
      <c r="M86" s="49" t="s">
        <v>757</v>
      </c>
      <c r="N86" s="162">
        <v>1</v>
      </c>
      <c r="O86" s="49">
        <v>300</v>
      </c>
      <c r="P86" s="49">
        <v>100</v>
      </c>
      <c r="Q86" s="49"/>
      <c r="R86" s="163">
        <f aca="true" t="shared" si="3" ref="R86:R91">(O86*P86*Q86)/1000000</f>
        <v>0</v>
      </c>
      <c r="S86" s="179"/>
      <c r="T86" s="229" t="s">
        <v>110</v>
      </c>
      <c r="U86" s="235"/>
      <c r="V86" s="235"/>
      <c r="W86" s="237"/>
      <c r="X86" s="259"/>
      <c r="Y86" s="164"/>
      <c r="Z86" s="50"/>
      <c r="AA86" s="231"/>
      <c r="AB86" s="239"/>
      <c r="AC86" s="183"/>
      <c r="AD86" s="260"/>
      <c r="AE86" s="261"/>
      <c r="AF86" s="253"/>
    </row>
    <row r="87" spans="1:32" s="19" customFormat="1" ht="12.75">
      <c r="A87" s="159" t="s">
        <v>114</v>
      </c>
      <c r="B87" s="160" t="s">
        <v>115</v>
      </c>
      <c r="C87" s="156" t="s">
        <v>1461</v>
      </c>
      <c r="D87" s="160" t="s">
        <v>116</v>
      </c>
      <c r="E87" s="156" t="s">
        <v>1097</v>
      </c>
      <c r="F87" s="374" t="s">
        <v>1467</v>
      </c>
      <c r="G87" s="176" t="s">
        <v>1173</v>
      </c>
      <c r="H87" s="226">
        <v>1222</v>
      </c>
      <c r="I87" s="442" t="s">
        <v>1439</v>
      </c>
      <c r="J87" s="647" t="s">
        <v>1442</v>
      </c>
      <c r="K87" s="236"/>
      <c r="L87" s="226" t="s">
        <v>49</v>
      </c>
      <c r="M87" s="49" t="s">
        <v>602</v>
      </c>
      <c r="N87" s="162">
        <v>1</v>
      </c>
      <c r="O87" s="49">
        <v>255</v>
      </c>
      <c r="P87" s="49">
        <v>15</v>
      </c>
      <c r="Q87" s="49">
        <v>25</v>
      </c>
      <c r="R87" s="163">
        <f t="shared" si="3"/>
        <v>0.095625</v>
      </c>
      <c r="S87" s="179"/>
      <c r="T87" s="229" t="s">
        <v>110</v>
      </c>
      <c r="U87" s="235" t="s">
        <v>99</v>
      </c>
      <c r="V87" s="235"/>
      <c r="W87" s="237"/>
      <c r="X87" s="259"/>
      <c r="Y87" s="164"/>
      <c r="Z87" s="50"/>
      <c r="AA87" s="231"/>
      <c r="AB87" s="239"/>
      <c r="AC87" s="183"/>
      <c r="AD87" s="260"/>
      <c r="AE87" s="261"/>
      <c r="AF87" s="253"/>
    </row>
    <row r="88" spans="1:32" s="19" customFormat="1" ht="12.75">
      <c r="A88" s="159" t="s">
        <v>114</v>
      </c>
      <c r="B88" s="160" t="s">
        <v>115</v>
      </c>
      <c r="C88" s="156" t="s">
        <v>1461</v>
      </c>
      <c r="D88" s="160" t="s">
        <v>116</v>
      </c>
      <c r="E88" s="156" t="s">
        <v>1097</v>
      </c>
      <c r="F88" s="374" t="s">
        <v>1467</v>
      </c>
      <c r="G88" s="176" t="s">
        <v>1174</v>
      </c>
      <c r="H88" s="226">
        <v>1222</v>
      </c>
      <c r="I88" s="442" t="s">
        <v>1439</v>
      </c>
      <c r="J88" s="647" t="s">
        <v>1442</v>
      </c>
      <c r="K88" s="236"/>
      <c r="L88" s="226" t="s">
        <v>49</v>
      </c>
      <c r="M88" s="49" t="s">
        <v>1170</v>
      </c>
      <c r="N88" s="162">
        <v>1</v>
      </c>
      <c r="O88" s="49">
        <v>160</v>
      </c>
      <c r="P88" s="49">
        <v>50</v>
      </c>
      <c r="Q88" s="49">
        <v>60</v>
      </c>
      <c r="R88" s="163">
        <f t="shared" si="3"/>
        <v>0.48</v>
      </c>
      <c r="S88" s="179"/>
      <c r="T88" s="229" t="s">
        <v>110</v>
      </c>
      <c r="U88" s="235"/>
      <c r="V88" s="235"/>
      <c r="W88" s="237"/>
      <c r="X88" s="259"/>
      <c r="Y88" s="164"/>
      <c r="Z88" s="50"/>
      <c r="AA88" s="231"/>
      <c r="AB88" s="239"/>
      <c r="AC88" s="183"/>
      <c r="AD88" s="260"/>
      <c r="AE88" s="261"/>
      <c r="AF88" s="253"/>
    </row>
    <row r="89" spans="1:32" s="19" customFormat="1" ht="12.75">
      <c r="A89" s="159" t="s">
        <v>114</v>
      </c>
      <c r="B89" s="160" t="s">
        <v>115</v>
      </c>
      <c r="C89" s="156" t="s">
        <v>1461</v>
      </c>
      <c r="D89" s="160" t="s">
        <v>116</v>
      </c>
      <c r="E89" s="156" t="s">
        <v>1097</v>
      </c>
      <c r="F89" s="374" t="s">
        <v>1467</v>
      </c>
      <c r="G89" s="176" t="s">
        <v>1175</v>
      </c>
      <c r="H89" s="226">
        <v>1222</v>
      </c>
      <c r="I89" s="442" t="s">
        <v>1439</v>
      </c>
      <c r="J89" s="647" t="s">
        <v>1442</v>
      </c>
      <c r="K89" s="236"/>
      <c r="L89" s="226" t="s">
        <v>32</v>
      </c>
      <c r="M89" s="49" t="s">
        <v>106</v>
      </c>
      <c r="N89" s="162">
        <v>1</v>
      </c>
      <c r="O89" s="49">
        <v>60</v>
      </c>
      <c r="P89" s="49">
        <v>40</v>
      </c>
      <c r="Q89" s="49">
        <v>65</v>
      </c>
      <c r="R89" s="163">
        <f t="shared" si="3"/>
        <v>0.156</v>
      </c>
      <c r="S89" s="179"/>
      <c r="T89" s="229" t="s">
        <v>110</v>
      </c>
      <c r="U89" s="235"/>
      <c r="V89" s="235"/>
      <c r="W89" s="237"/>
      <c r="X89" s="259"/>
      <c r="Y89" s="164"/>
      <c r="Z89" s="50"/>
      <c r="AA89" s="231"/>
      <c r="AB89" s="239"/>
      <c r="AC89" s="183"/>
      <c r="AD89" s="260"/>
      <c r="AE89" s="261"/>
      <c r="AF89" s="253"/>
    </row>
    <row r="90" spans="1:32" s="19" customFormat="1" ht="12.75">
      <c r="A90" s="159" t="s">
        <v>114</v>
      </c>
      <c r="B90" s="160" t="s">
        <v>115</v>
      </c>
      <c r="C90" s="156" t="s">
        <v>1461</v>
      </c>
      <c r="D90" s="160" t="s">
        <v>116</v>
      </c>
      <c r="E90" s="156" t="s">
        <v>1097</v>
      </c>
      <c r="F90" s="374" t="s">
        <v>1467</v>
      </c>
      <c r="G90" s="176" t="s">
        <v>1176</v>
      </c>
      <c r="H90" s="226">
        <v>1222</v>
      </c>
      <c r="I90" s="442" t="s">
        <v>1439</v>
      </c>
      <c r="J90" s="647" t="s">
        <v>1442</v>
      </c>
      <c r="K90" s="236"/>
      <c r="L90" s="226" t="s">
        <v>49</v>
      </c>
      <c r="M90" s="49" t="s">
        <v>1184</v>
      </c>
      <c r="N90" s="162">
        <v>1</v>
      </c>
      <c r="O90" s="49"/>
      <c r="P90" s="49"/>
      <c r="Q90" s="49"/>
      <c r="R90" s="163">
        <f t="shared" si="3"/>
        <v>0</v>
      </c>
      <c r="S90" s="179"/>
      <c r="T90" s="229" t="s">
        <v>110</v>
      </c>
      <c r="U90" s="235"/>
      <c r="V90" s="235"/>
      <c r="W90" s="237"/>
      <c r="X90" s="259"/>
      <c r="Y90" s="164"/>
      <c r="Z90" s="50"/>
      <c r="AA90" s="231"/>
      <c r="AB90" s="239"/>
      <c r="AC90" s="183"/>
      <c r="AD90" s="260"/>
      <c r="AE90" s="261"/>
      <c r="AF90" s="253"/>
    </row>
    <row r="91" spans="1:32" s="19" customFormat="1" ht="12.75">
      <c r="A91" s="159" t="s">
        <v>114</v>
      </c>
      <c r="B91" s="160" t="s">
        <v>115</v>
      </c>
      <c r="C91" s="156" t="s">
        <v>1461</v>
      </c>
      <c r="D91" s="160" t="s">
        <v>116</v>
      </c>
      <c r="E91" s="156" t="s">
        <v>1097</v>
      </c>
      <c r="F91" s="374" t="s">
        <v>1467</v>
      </c>
      <c r="G91" s="176" t="s">
        <v>1178</v>
      </c>
      <c r="H91" s="226">
        <v>1222</v>
      </c>
      <c r="I91" s="442" t="s">
        <v>1439</v>
      </c>
      <c r="J91" s="647" t="s">
        <v>1442</v>
      </c>
      <c r="K91" s="236"/>
      <c r="L91" s="226" t="s">
        <v>49</v>
      </c>
      <c r="M91" s="49" t="s">
        <v>1185</v>
      </c>
      <c r="N91" s="162">
        <v>1</v>
      </c>
      <c r="O91" s="49">
        <v>70</v>
      </c>
      <c r="P91" s="49">
        <v>35</v>
      </c>
      <c r="Q91" s="49">
        <v>75</v>
      </c>
      <c r="R91" s="163">
        <f t="shared" si="3"/>
        <v>0.18375</v>
      </c>
      <c r="S91" s="179"/>
      <c r="T91" s="229" t="s">
        <v>110</v>
      </c>
      <c r="U91" s="235"/>
      <c r="V91" s="235"/>
      <c r="W91" s="237"/>
      <c r="X91" s="259"/>
      <c r="Y91" s="164"/>
      <c r="Z91" s="50"/>
      <c r="AA91" s="231"/>
      <c r="AB91" s="239"/>
      <c r="AC91" s="183"/>
      <c r="AD91" s="260"/>
      <c r="AE91" s="261"/>
      <c r="AF91" s="253"/>
    </row>
    <row r="92" spans="1:32" s="19" customFormat="1" ht="12.75">
      <c r="A92" s="159" t="s">
        <v>114</v>
      </c>
      <c r="B92" s="160" t="s">
        <v>115</v>
      </c>
      <c r="C92" s="156" t="s">
        <v>1461</v>
      </c>
      <c r="D92" s="160" t="s">
        <v>116</v>
      </c>
      <c r="E92" s="156" t="s">
        <v>1097</v>
      </c>
      <c r="F92" s="436" t="s">
        <v>1467</v>
      </c>
      <c r="G92" s="176" t="s">
        <v>1179</v>
      </c>
      <c r="H92" s="226">
        <v>1222</v>
      </c>
      <c r="I92" s="442" t="s">
        <v>1439</v>
      </c>
      <c r="J92" s="647" t="s">
        <v>1442</v>
      </c>
      <c r="K92" s="236"/>
      <c r="L92" s="226" t="s">
        <v>48</v>
      </c>
      <c r="M92" s="49" t="s">
        <v>1186</v>
      </c>
      <c r="N92" s="162">
        <v>1</v>
      </c>
      <c r="O92" s="49"/>
      <c r="P92" s="49"/>
      <c r="Q92" s="49"/>
      <c r="R92" s="163">
        <v>0.05</v>
      </c>
      <c r="S92" s="179"/>
      <c r="T92" s="229" t="s">
        <v>110</v>
      </c>
      <c r="U92" s="235"/>
      <c r="V92" s="235"/>
      <c r="W92" s="237"/>
      <c r="X92" s="259"/>
      <c r="Y92" s="164"/>
      <c r="Z92" s="50"/>
      <c r="AA92" s="231"/>
      <c r="AB92" s="239"/>
      <c r="AC92" s="183"/>
      <c r="AD92" s="260"/>
      <c r="AE92" s="261"/>
      <c r="AF92" s="253"/>
    </row>
    <row r="93" spans="1:32" s="19" customFormat="1" ht="12.75">
      <c r="A93" s="159" t="s">
        <v>114</v>
      </c>
      <c r="B93" s="160" t="s">
        <v>115</v>
      </c>
      <c r="C93" s="156" t="s">
        <v>1461</v>
      </c>
      <c r="D93" s="160" t="s">
        <v>116</v>
      </c>
      <c r="E93" s="156" t="s">
        <v>1097</v>
      </c>
      <c r="F93" s="436" t="s">
        <v>1467</v>
      </c>
      <c r="G93" s="176" t="s">
        <v>1180</v>
      </c>
      <c r="H93" s="226">
        <v>1222</v>
      </c>
      <c r="I93" s="442" t="s">
        <v>1439</v>
      </c>
      <c r="J93" s="647" t="s">
        <v>1442</v>
      </c>
      <c r="K93" s="236"/>
      <c r="L93" s="226" t="s">
        <v>49</v>
      </c>
      <c r="M93" s="49" t="s">
        <v>1187</v>
      </c>
      <c r="N93" s="162">
        <v>1</v>
      </c>
      <c r="O93" s="49">
        <v>75</v>
      </c>
      <c r="P93" s="49">
        <v>17</v>
      </c>
      <c r="Q93" s="49">
        <v>60</v>
      </c>
      <c r="R93" s="163">
        <f>(O93*P93*Q93)/1000000</f>
        <v>0.0765</v>
      </c>
      <c r="S93" s="179"/>
      <c r="T93" s="229" t="s">
        <v>110</v>
      </c>
      <c r="U93" s="235"/>
      <c r="V93" s="235"/>
      <c r="W93" s="237"/>
      <c r="X93" s="259"/>
      <c r="Y93" s="164"/>
      <c r="Z93" s="50"/>
      <c r="AA93" s="231"/>
      <c r="AB93" s="239"/>
      <c r="AC93" s="183"/>
      <c r="AD93" s="260"/>
      <c r="AE93" s="261"/>
      <c r="AF93" s="253"/>
    </row>
    <row r="94" spans="1:32" s="19" customFormat="1" ht="12.75">
      <c r="A94" s="159" t="s">
        <v>114</v>
      </c>
      <c r="B94" s="160" t="s">
        <v>115</v>
      </c>
      <c r="C94" s="156" t="s">
        <v>1461</v>
      </c>
      <c r="D94" s="160" t="s">
        <v>116</v>
      </c>
      <c r="E94" s="156" t="s">
        <v>1097</v>
      </c>
      <c r="F94" s="374" t="s">
        <v>1467</v>
      </c>
      <c r="G94" s="176" t="s">
        <v>1181</v>
      </c>
      <c r="H94" s="226">
        <v>1222</v>
      </c>
      <c r="I94" s="442" t="s">
        <v>1439</v>
      </c>
      <c r="J94" s="647" t="s">
        <v>1442</v>
      </c>
      <c r="K94" s="236"/>
      <c r="L94" s="226" t="s">
        <v>32</v>
      </c>
      <c r="M94" s="49" t="s">
        <v>1188</v>
      </c>
      <c r="N94" s="162">
        <v>1</v>
      </c>
      <c r="O94" s="49">
        <v>75</v>
      </c>
      <c r="P94" s="49">
        <v>17</v>
      </c>
      <c r="Q94" s="49">
        <v>60</v>
      </c>
      <c r="R94" s="163">
        <f>(O94*P94*Q94)/1000000</f>
        <v>0.0765</v>
      </c>
      <c r="S94" s="179"/>
      <c r="T94" s="229" t="s">
        <v>110</v>
      </c>
      <c r="U94" s="235"/>
      <c r="V94" s="235"/>
      <c r="W94" s="237"/>
      <c r="X94" s="259"/>
      <c r="Y94" s="164"/>
      <c r="Z94" s="50"/>
      <c r="AA94" s="231"/>
      <c r="AB94" s="239"/>
      <c r="AC94" s="183"/>
      <c r="AD94" s="260"/>
      <c r="AE94" s="261"/>
      <c r="AF94" s="253"/>
    </row>
    <row r="95" spans="1:32" s="19" customFormat="1" ht="12.75">
      <c r="A95" s="159" t="s">
        <v>114</v>
      </c>
      <c r="B95" s="160" t="s">
        <v>115</v>
      </c>
      <c r="C95" s="156" t="s">
        <v>1461</v>
      </c>
      <c r="D95" s="160" t="s">
        <v>116</v>
      </c>
      <c r="E95" s="156" t="s">
        <v>1097</v>
      </c>
      <c r="F95" s="436" t="s">
        <v>1467</v>
      </c>
      <c r="G95" s="176" t="s">
        <v>1182</v>
      </c>
      <c r="H95" s="226">
        <v>1222</v>
      </c>
      <c r="I95" s="442" t="s">
        <v>1439</v>
      </c>
      <c r="J95" s="647" t="s">
        <v>1442</v>
      </c>
      <c r="K95" s="236"/>
      <c r="L95" s="226" t="s">
        <v>49</v>
      </c>
      <c r="M95" s="49" t="s">
        <v>1189</v>
      </c>
      <c r="N95" s="162">
        <v>1</v>
      </c>
      <c r="O95" s="49"/>
      <c r="P95" s="49"/>
      <c r="Q95" s="49"/>
      <c r="R95" s="163">
        <v>0.2</v>
      </c>
      <c r="S95" s="179"/>
      <c r="T95" s="229" t="s">
        <v>110</v>
      </c>
      <c r="U95" s="235"/>
      <c r="V95" s="235"/>
      <c r="W95" s="237"/>
      <c r="X95" s="259"/>
      <c r="Y95" s="164"/>
      <c r="Z95" s="50"/>
      <c r="AA95" s="231"/>
      <c r="AB95" s="239"/>
      <c r="AC95" s="183"/>
      <c r="AD95" s="260"/>
      <c r="AE95" s="261"/>
      <c r="AF95" s="253"/>
    </row>
    <row r="96" spans="1:32" s="19" customFormat="1" ht="12.75">
      <c r="A96" s="159" t="s">
        <v>114</v>
      </c>
      <c r="B96" s="160" t="s">
        <v>115</v>
      </c>
      <c r="C96" s="156" t="s">
        <v>1461</v>
      </c>
      <c r="D96" s="160" t="s">
        <v>116</v>
      </c>
      <c r="E96" s="156" t="s">
        <v>1097</v>
      </c>
      <c r="F96" s="436" t="s">
        <v>1467</v>
      </c>
      <c r="G96" s="176" t="s">
        <v>1183</v>
      </c>
      <c r="H96" s="226">
        <v>1222</v>
      </c>
      <c r="I96" s="442" t="s">
        <v>1439</v>
      </c>
      <c r="J96" s="647" t="s">
        <v>1442</v>
      </c>
      <c r="K96" s="236"/>
      <c r="L96" s="226" t="s">
        <v>49</v>
      </c>
      <c r="M96" s="19" t="s">
        <v>757</v>
      </c>
      <c r="N96" s="19">
        <v>1</v>
      </c>
      <c r="R96" s="163">
        <f aca="true" t="shared" si="4" ref="R96:R103">(O96*P96*Q96)/1000000</f>
        <v>0</v>
      </c>
      <c r="S96" s="179"/>
      <c r="T96" s="229" t="s">
        <v>110</v>
      </c>
      <c r="U96" s="235"/>
      <c r="V96" s="235"/>
      <c r="W96" s="237"/>
      <c r="X96" s="259"/>
      <c r="Y96" s="164"/>
      <c r="Z96" s="50"/>
      <c r="AA96" s="231"/>
      <c r="AB96" s="239"/>
      <c r="AC96" s="183"/>
      <c r="AD96" s="260"/>
      <c r="AE96" s="261"/>
      <c r="AF96" s="253"/>
    </row>
    <row r="97" spans="1:32" s="19" customFormat="1" ht="12.75">
      <c r="A97" s="159" t="s">
        <v>114</v>
      </c>
      <c r="B97" s="160" t="s">
        <v>115</v>
      </c>
      <c r="C97" s="156" t="s">
        <v>1461</v>
      </c>
      <c r="D97" s="160" t="s">
        <v>116</v>
      </c>
      <c r="E97" s="156" t="s">
        <v>1097</v>
      </c>
      <c r="F97" s="374" t="s">
        <v>1467</v>
      </c>
      <c r="G97" s="176" t="s">
        <v>1190</v>
      </c>
      <c r="H97" s="226">
        <v>1222</v>
      </c>
      <c r="I97" s="442" t="s">
        <v>1439</v>
      </c>
      <c r="J97" s="647" t="s">
        <v>1442</v>
      </c>
      <c r="K97" s="236"/>
      <c r="L97" s="226" t="s">
        <v>49</v>
      </c>
      <c r="M97" s="49" t="s">
        <v>1200</v>
      </c>
      <c r="N97" s="162">
        <v>1</v>
      </c>
      <c r="O97" s="49">
        <v>40</v>
      </c>
      <c r="P97" s="49">
        <v>40</v>
      </c>
      <c r="Q97" s="49">
        <v>800</v>
      </c>
      <c r="R97" s="163">
        <f t="shared" si="4"/>
        <v>1.28</v>
      </c>
      <c r="S97" s="179"/>
      <c r="T97" s="229" t="s">
        <v>110</v>
      </c>
      <c r="U97" s="235"/>
      <c r="V97" s="235"/>
      <c r="W97" s="237"/>
      <c r="X97" s="259"/>
      <c r="Y97" s="164"/>
      <c r="Z97" s="50"/>
      <c r="AA97" s="231"/>
      <c r="AB97" s="239"/>
      <c r="AC97" s="183"/>
      <c r="AD97" s="260"/>
      <c r="AE97" s="261"/>
      <c r="AF97" s="253"/>
    </row>
    <row r="98" spans="1:32" s="19" customFormat="1" ht="12.75">
      <c r="A98" s="159" t="s">
        <v>114</v>
      </c>
      <c r="B98" s="160" t="s">
        <v>115</v>
      </c>
      <c r="C98" s="156" t="s">
        <v>1461</v>
      </c>
      <c r="D98" s="160" t="s">
        <v>116</v>
      </c>
      <c r="E98" s="156" t="s">
        <v>1097</v>
      </c>
      <c r="F98" s="374" t="s">
        <v>1467</v>
      </c>
      <c r="G98" s="176" t="s">
        <v>1191</v>
      </c>
      <c r="H98" s="226">
        <v>1222</v>
      </c>
      <c r="I98" s="442" t="s">
        <v>1439</v>
      </c>
      <c r="J98" s="647" t="s">
        <v>1442</v>
      </c>
      <c r="K98" s="236"/>
      <c r="L98" s="226" t="s">
        <v>48</v>
      </c>
      <c r="M98" s="49" t="s">
        <v>1201</v>
      </c>
      <c r="N98" s="162">
        <v>1</v>
      </c>
      <c r="O98" s="49">
        <v>15</v>
      </c>
      <c r="P98" s="49">
        <v>70</v>
      </c>
      <c r="Q98" s="49">
        <v>100</v>
      </c>
      <c r="R98" s="163">
        <f t="shared" si="4"/>
        <v>0.105</v>
      </c>
      <c r="S98" s="179"/>
      <c r="T98" s="229" t="s">
        <v>110</v>
      </c>
      <c r="U98" s="235"/>
      <c r="V98" s="235"/>
      <c r="W98" s="237"/>
      <c r="X98" s="259"/>
      <c r="Y98" s="164"/>
      <c r="Z98" s="50"/>
      <c r="AA98" s="231"/>
      <c r="AB98" s="239"/>
      <c r="AC98" s="183"/>
      <c r="AD98" s="260"/>
      <c r="AE98" s="261"/>
      <c r="AF98" s="253"/>
    </row>
    <row r="99" spans="1:32" s="19" customFormat="1" ht="12.75">
      <c r="A99" s="159" t="s">
        <v>114</v>
      </c>
      <c r="B99" s="160" t="s">
        <v>115</v>
      </c>
      <c r="C99" s="156" t="s">
        <v>1461</v>
      </c>
      <c r="D99" s="160" t="s">
        <v>116</v>
      </c>
      <c r="E99" s="156" t="s">
        <v>1097</v>
      </c>
      <c r="F99" s="374" t="s">
        <v>1467</v>
      </c>
      <c r="G99" s="176" t="s">
        <v>1192</v>
      </c>
      <c r="H99" s="226">
        <v>1222</v>
      </c>
      <c r="I99" s="442" t="s">
        <v>1439</v>
      </c>
      <c r="J99" s="647" t="s">
        <v>1442</v>
      </c>
      <c r="K99" s="236"/>
      <c r="L99" s="226" t="s">
        <v>48</v>
      </c>
      <c r="M99" s="49" t="s">
        <v>1201</v>
      </c>
      <c r="N99" s="162">
        <v>1</v>
      </c>
      <c r="O99" s="49">
        <v>15</v>
      </c>
      <c r="P99" s="49">
        <v>70</v>
      </c>
      <c r="Q99" s="49">
        <v>100</v>
      </c>
      <c r="R99" s="163">
        <f t="shared" si="4"/>
        <v>0.105</v>
      </c>
      <c r="S99" s="179"/>
      <c r="T99" s="229" t="s">
        <v>110</v>
      </c>
      <c r="U99" s="235"/>
      <c r="V99" s="235"/>
      <c r="W99" s="237"/>
      <c r="X99" s="259"/>
      <c r="Y99" s="164"/>
      <c r="Z99" s="50"/>
      <c r="AA99" s="231"/>
      <c r="AB99" s="239"/>
      <c r="AC99" s="183"/>
      <c r="AD99" s="260"/>
      <c r="AE99" s="261"/>
      <c r="AF99" s="253"/>
    </row>
    <row r="100" spans="1:32" s="19" customFormat="1" ht="12.75">
      <c r="A100" s="159" t="s">
        <v>114</v>
      </c>
      <c r="B100" s="160" t="s">
        <v>115</v>
      </c>
      <c r="C100" s="156" t="s">
        <v>1461</v>
      </c>
      <c r="D100" s="160" t="s">
        <v>116</v>
      </c>
      <c r="E100" s="156" t="s">
        <v>1097</v>
      </c>
      <c r="F100" s="374" t="s">
        <v>1467</v>
      </c>
      <c r="G100" s="176" t="s">
        <v>1193</v>
      </c>
      <c r="H100" s="226">
        <v>1222</v>
      </c>
      <c r="I100" s="442" t="s">
        <v>1439</v>
      </c>
      <c r="J100" s="647" t="s">
        <v>1442</v>
      </c>
      <c r="K100" s="236"/>
      <c r="L100" s="226" t="s">
        <v>48</v>
      </c>
      <c r="M100" s="49" t="s">
        <v>1201</v>
      </c>
      <c r="N100" s="162">
        <v>1</v>
      </c>
      <c r="O100" s="49">
        <v>15</v>
      </c>
      <c r="P100" s="49">
        <v>70</v>
      </c>
      <c r="Q100" s="49">
        <v>100</v>
      </c>
      <c r="R100" s="163">
        <f t="shared" si="4"/>
        <v>0.105</v>
      </c>
      <c r="S100" s="179"/>
      <c r="T100" s="229" t="s">
        <v>110</v>
      </c>
      <c r="U100" s="235"/>
      <c r="V100" s="235"/>
      <c r="W100" s="237"/>
      <c r="X100" s="259"/>
      <c r="Y100" s="164"/>
      <c r="Z100" s="50"/>
      <c r="AA100" s="231"/>
      <c r="AB100" s="239"/>
      <c r="AC100" s="183"/>
      <c r="AD100" s="260"/>
      <c r="AE100" s="261"/>
      <c r="AF100" s="253"/>
    </row>
    <row r="101" spans="1:32" s="19" customFormat="1" ht="12.75">
      <c r="A101" s="159" t="s">
        <v>114</v>
      </c>
      <c r="B101" s="160" t="s">
        <v>115</v>
      </c>
      <c r="C101" s="156" t="s">
        <v>1461</v>
      </c>
      <c r="D101" s="160" t="s">
        <v>116</v>
      </c>
      <c r="E101" s="156" t="s">
        <v>1097</v>
      </c>
      <c r="F101" s="374" t="s">
        <v>1467</v>
      </c>
      <c r="G101" s="176" t="s">
        <v>1194</v>
      </c>
      <c r="H101" s="226">
        <v>1222</v>
      </c>
      <c r="I101" s="442" t="s">
        <v>1439</v>
      </c>
      <c r="J101" s="647" t="s">
        <v>1442</v>
      </c>
      <c r="K101" s="236"/>
      <c r="L101" s="226" t="s">
        <v>48</v>
      </c>
      <c r="M101" s="49" t="s">
        <v>1201</v>
      </c>
      <c r="N101" s="162">
        <v>1</v>
      </c>
      <c r="O101" s="49">
        <v>15</v>
      </c>
      <c r="P101" s="49">
        <v>70</v>
      </c>
      <c r="Q101" s="49">
        <v>100</v>
      </c>
      <c r="R101" s="163">
        <f t="shared" si="4"/>
        <v>0.105</v>
      </c>
      <c r="S101" s="179"/>
      <c r="T101" s="229" t="s">
        <v>110</v>
      </c>
      <c r="U101" s="235"/>
      <c r="V101" s="235"/>
      <c r="W101" s="237"/>
      <c r="X101" s="259"/>
      <c r="Y101" s="164"/>
      <c r="Z101" s="50"/>
      <c r="AA101" s="231"/>
      <c r="AB101" s="239"/>
      <c r="AC101" s="183"/>
      <c r="AD101" s="260"/>
      <c r="AE101" s="261"/>
      <c r="AF101" s="253"/>
    </row>
    <row r="102" spans="1:32" s="19" customFormat="1" ht="12.75">
      <c r="A102" s="159" t="s">
        <v>114</v>
      </c>
      <c r="B102" s="160" t="s">
        <v>115</v>
      </c>
      <c r="C102" s="156" t="s">
        <v>1461</v>
      </c>
      <c r="D102" s="160" t="s">
        <v>116</v>
      </c>
      <c r="E102" s="156" t="s">
        <v>1097</v>
      </c>
      <c r="F102" s="374" t="s">
        <v>1467</v>
      </c>
      <c r="G102" s="176" t="s">
        <v>1195</v>
      </c>
      <c r="H102" s="226">
        <v>1222</v>
      </c>
      <c r="I102" s="442" t="s">
        <v>1439</v>
      </c>
      <c r="J102" s="647" t="s">
        <v>1442</v>
      </c>
      <c r="K102" s="236"/>
      <c r="L102" s="226" t="s">
        <v>48</v>
      </c>
      <c r="M102" s="49" t="s">
        <v>1201</v>
      </c>
      <c r="N102" s="162">
        <v>1</v>
      </c>
      <c r="O102" s="49">
        <v>15</v>
      </c>
      <c r="P102" s="49">
        <v>70</v>
      </c>
      <c r="Q102" s="49">
        <v>100</v>
      </c>
      <c r="R102" s="163">
        <f t="shared" si="4"/>
        <v>0.105</v>
      </c>
      <c r="S102" s="179"/>
      <c r="T102" s="229" t="s">
        <v>110</v>
      </c>
      <c r="U102" s="235"/>
      <c r="V102" s="235"/>
      <c r="W102" s="237"/>
      <c r="X102" s="259"/>
      <c r="Y102" s="164"/>
      <c r="Z102" s="50"/>
      <c r="AA102" s="231"/>
      <c r="AB102" s="239"/>
      <c r="AC102" s="183"/>
      <c r="AD102" s="260"/>
      <c r="AE102" s="261"/>
      <c r="AF102" s="253"/>
    </row>
    <row r="103" spans="1:32" s="19" customFormat="1" ht="12.75">
      <c r="A103" s="159" t="s">
        <v>114</v>
      </c>
      <c r="B103" s="160" t="s">
        <v>115</v>
      </c>
      <c r="C103" s="156" t="s">
        <v>1461</v>
      </c>
      <c r="D103" s="160" t="s">
        <v>116</v>
      </c>
      <c r="E103" s="156" t="s">
        <v>1097</v>
      </c>
      <c r="F103" s="374" t="s">
        <v>1467</v>
      </c>
      <c r="G103" s="176" t="s">
        <v>1196</v>
      </c>
      <c r="H103" s="226">
        <v>1222</v>
      </c>
      <c r="I103" s="442" t="s">
        <v>1439</v>
      </c>
      <c r="J103" s="647" t="s">
        <v>1442</v>
      </c>
      <c r="K103" s="236"/>
      <c r="L103" s="226" t="s">
        <v>48</v>
      </c>
      <c r="M103" s="49" t="s">
        <v>1201</v>
      </c>
      <c r="N103" s="162">
        <v>1</v>
      </c>
      <c r="O103" s="49">
        <v>15</v>
      </c>
      <c r="P103" s="49">
        <v>70</v>
      </c>
      <c r="Q103" s="49">
        <v>100</v>
      </c>
      <c r="R103" s="163">
        <f t="shared" si="4"/>
        <v>0.105</v>
      </c>
      <c r="S103" s="179"/>
      <c r="T103" s="229" t="s">
        <v>110</v>
      </c>
      <c r="U103" s="235"/>
      <c r="V103" s="235"/>
      <c r="W103" s="237"/>
      <c r="X103" s="259"/>
      <c r="Y103" s="164"/>
      <c r="Z103" s="50"/>
      <c r="AA103" s="231"/>
      <c r="AB103" s="239"/>
      <c r="AC103" s="183"/>
      <c r="AD103" s="260"/>
      <c r="AE103" s="261"/>
      <c r="AF103" s="253"/>
    </row>
    <row r="104" spans="1:32" s="19" customFormat="1" ht="12.75">
      <c r="A104" s="159" t="s">
        <v>114</v>
      </c>
      <c r="B104" s="160" t="s">
        <v>115</v>
      </c>
      <c r="C104" s="156" t="s">
        <v>1461</v>
      </c>
      <c r="D104" s="160" t="s">
        <v>116</v>
      </c>
      <c r="E104" s="156" t="s">
        <v>1097</v>
      </c>
      <c r="F104" s="49"/>
      <c r="G104" s="176" t="s">
        <v>1197</v>
      </c>
      <c r="H104" s="234"/>
      <c r="I104" s="235"/>
      <c r="J104" s="157"/>
      <c r="K104" s="458" t="s">
        <v>1463</v>
      </c>
      <c r="L104" s="226" t="s">
        <v>33</v>
      </c>
      <c r="M104" s="49" t="s">
        <v>109</v>
      </c>
      <c r="N104" s="162">
        <v>1</v>
      </c>
      <c r="O104" s="49"/>
      <c r="P104" s="49"/>
      <c r="Q104" s="49"/>
      <c r="R104" s="163">
        <v>0.15</v>
      </c>
      <c r="S104" s="179"/>
      <c r="T104" s="229" t="s">
        <v>110</v>
      </c>
      <c r="U104" s="235"/>
      <c r="V104" s="235"/>
      <c r="W104" s="237"/>
      <c r="X104" s="259"/>
      <c r="Y104" s="164"/>
      <c r="Z104" s="50"/>
      <c r="AA104" s="231"/>
      <c r="AB104" s="239"/>
      <c r="AC104" s="183"/>
      <c r="AD104" s="260"/>
      <c r="AE104" s="261"/>
      <c r="AF104" s="253"/>
    </row>
    <row r="105" spans="1:31" s="19" customFormat="1" ht="12.75">
      <c r="A105" s="159" t="s">
        <v>114</v>
      </c>
      <c r="B105" s="160" t="s">
        <v>115</v>
      </c>
      <c r="C105" s="156" t="s">
        <v>1461</v>
      </c>
      <c r="D105" s="160" t="s">
        <v>116</v>
      </c>
      <c r="E105" s="156" t="s">
        <v>1097</v>
      </c>
      <c r="F105" s="105" t="s">
        <v>1467</v>
      </c>
      <c r="G105" s="176" t="s">
        <v>1466</v>
      </c>
      <c r="H105" s="226">
        <v>1222</v>
      </c>
      <c r="I105" s="442" t="s">
        <v>1439</v>
      </c>
      <c r="J105" s="647" t="s">
        <v>1442</v>
      </c>
      <c r="K105" s="463"/>
      <c r="L105" s="462" t="s">
        <v>33</v>
      </c>
      <c r="M105" s="106" t="s">
        <v>109</v>
      </c>
      <c r="N105" s="106">
        <v>1</v>
      </c>
      <c r="O105" s="106"/>
      <c r="P105" s="106"/>
      <c r="Q105" s="106"/>
      <c r="R105" s="163">
        <v>0.15</v>
      </c>
      <c r="S105" s="465">
        <f>IF(T105="O",R105,0)</f>
        <v>0</v>
      </c>
      <c r="T105" s="229" t="s">
        <v>110</v>
      </c>
      <c r="U105" s="378"/>
      <c r="V105" s="378"/>
      <c r="W105" s="467"/>
      <c r="X105" s="467"/>
      <c r="Y105" s="468"/>
      <c r="Z105" s="107"/>
      <c r="AA105" s="378"/>
      <c r="AB105" s="469"/>
      <c r="AC105" s="470">
        <f>IF(AD105="O",AB105,0)</f>
        <v>0</v>
      </c>
      <c r="AD105" s="471"/>
      <c r="AE105" s="108"/>
    </row>
    <row r="106" spans="1:32" s="19" customFormat="1" ht="12.75">
      <c r="A106" s="159" t="s">
        <v>114</v>
      </c>
      <c r="B106" s="160" t="s">
        <v>115</v>
      </c>
      <c r="C106" s="156" t="s">
        <v>1461</v>
      </c>
      <c r="D106" s="160" t="s">
        <v>116</v>
      </c>
      <c r="E106" s="156" t="s">
        <v>1097</v>
      </c>
      <c r="F106" s="374" t="s">
        <v>1467</v>
      </c>
      <c r="G106" s="176" t="s">
        <v>1198</v>
      </c>
      <c r="H106" s="226">
        <v>1222</v>
      </c>
      <c r="I106" s="442" t="s">
        <v>1439</v>
      </c>
      <c r="J106" s="647" t="s">
        <v>1442</v>
      </c>
      <c r="K106" s="236"/>
      <c r="L106" s="226" t="s">
        <v>33</v>
      </c>
      <c r="M106" s="49" t="s">
        <v>166</v>
      </c>
      <c r="N106" s="162">
        <v>1</v>
      </c>
      <c r="O106" s="49"/>
      <c r="P106" s="49"/>
      <c r="Q106" s="49"/>
      <c r="R106" s="163">
        <v>0.15</v>
      </c>
      <c r="S106" s="179"/>
      <c r="T106" s="229" t="s">
        <v>110</v>
      </c>
      <c r="U106" s="235"/>
      <c r="V106" s="235"/>
      <c r="W106" s="237"/>
      <c r="X106" s="259"/>
      <c r="Y106" s="164"/>
      <c r="Z106" s="50"/>
      <c r="AA106" s="231"/>
      <c r="AB106" s="239"/>
      <c r="AC106" s="183"/>
      <c r="AD106" s="260"/>
      <c r="AE106" s="261"/>
      <c r="AF106" s="253"/>
    </row>
    <row r="107" spans="1:32" ht="12.75">
      <c r="A107" s="159" t="s">
        <v>114</v>
      </c>
      <c r="B107" s="160" t="s">
        <v>115</v>
      </c>
      <c r="C107" s="156" t="s">
        <v>1461</v>
      </c>
      <c r="D107" s="160" t="s">
        <v>116</v>
      </c>
      <c r="E107" s="156" t="s">
        <v>1097</v>
      </c>
      <c r="F107" s="374" t="s">
        <v>1467</v>
      </c>
      <c r="G107" s="176" t="s">
        <v>1199</v>
      </c>
      <c r="H107" s="226">
        <v>1222</v>
      </c>
      <c r="I107" s="442" t="s">
        <v>1439</v>
      </c>
      <c r="J107" s="647" t="s">
        <v>1442</v>
      </c>
      <c r="K107" s="236"/>
      <c r="L107" s="226" t="s">
        <v>49</v>
      </c>
      <c r="M107" s="49" t="s">
        <v>1202</v>
      </c>
      <c r="N107" s="162">
        <v>1</v>
      </c>
      <c r="O107" s="49">
        <v>65</v>
      </c>
      <c r="P107" s="49">
        <v>50</v>
      </c>
      <c r="Q107" s="49">
        <v>160</v>
      </c>
      <c r="R107" s="163">
        <f>(O107*P107*Q107)/1000000</f>
        <v>0.52</v>
      </c>
      <c r="S107" s="179"/>
      <c r="T107" s="229" t="s">
        <v>110</v>
      </c>
      <c r="U107" s="235"/>
      <c r="V107" s="235"/>
      <c r="W107" s="237"/>
      <c r="X107" s="259"/>
      <c r="Y107" s="164"/>
      <c r="Z107" s="50"/>
      <c r="AA107" s="231"/>
      <c r="AB107" s="239"/>
      <c r="AC107" s="183"/>
      <c r="AD107" s="260"/>
      <c r="AE107" s="261"/>
      <c r="AF107" s="252"/>
    </row>
    <row r="108" spans="1:32" ht="12.75">
      <c r="A108" s="159" t="s">
        <v>114</v>
      </c>
      <c r="B108" s="160" t="s">
        <v>115</v>
      </c>
      <c r="C108" s="156" t="s">
        <v>1461</v>
      </c>
      <c r="D108" s="160" t="s">
        <v>116</v>
      </c>
      <c r="E108" s="156" t="s">
        <v>1097</v>
      </c>
      <c r="F108" s="374" t="s">
        <v>1467</v>
      </c>
      <c r="G108" s="176" t="s">
        <v>1203</v>
      </c>
      <c r="H108" s="226">
        <v>1222</v>
      </c>
      <c r="I108" s="442" t="s">
        <v>1439</v>
      </c>
      <c r="J108" s="647" t="s">
        <v>1442</v>
      </c>
      <c r="K108" s="243"/>
      <c r="L108" s="317" t="s">
        <v>49</v>
      </c>
      <c r="M108" s="106" t="s">
        <v>460</v>
      </c>
      <c r="N108" s="162">
        <v>1</v>
      </c>
      <c r="O108" s="106">
        <v>45</v>
      </c>
      <c r="P108" s="106">
        <v>70</v>
      </c>
      <c r="Q108" s="106">
        <v>40</v>
      </c>
      <c r="R108" s="163">
        <f>(O108*P108*Q108)/1000000</f>
        <v>0.126</v>
      </c>
      <c r="S108" s="210"/>
      <c r="T108" s="229" t="s">
        <v>110</v>
      </c>
      <c r="U108" s="242"/>
      <c r="V108" s="242"/>
      <c r="W108" s="244"/>
      <c r="X108" s="405"/>
      <c r="Y108" s="319"/>
      <c r="Z108" s="107"/>
      <c r="AA108" s="406"/>
      <c r="AB108" s="245"/>
      <c r="AC108" s="211"/>
      <c r="AD108" s="407"/>
      <c r="AE108" s="408"/>
      <c r="AF108" s="252"/>
    </row>
    <row r="109" spans="1:32" ht="12.75">
      <c r="A109" s="159" t="s">
        <v>114</v>
      </c>
      <c r="B109" s="160" t="s">
        <v>115</v>
      </c>
      <c r="C109" s="156" t="s">
        <v>1461</v>
      </c>
      <c r="D109" s="160" t="s">
        <v>116</v>
      </c>
      <c r="E109" s="156" t="s">
        <v>1097</v>
      </c>
      <c r="F109" s="410" t="s">
        <v>1467</v>
      </c>
      <c r="G109" s="176" t="s">
        <v>1430</v>
      </c>
      <c r="H109" s="241">
        <v>1222</v>
      </c>
      <c r="I109" s="410" t="s">
        <v>1439</v>
      </c>
      <c r="J109" s="487" t="s">
        <v>1442</v>
      </c>
      <c r="K109" s="243"/>
      <c r="L109" s="317" t="s">
        <v>49</v>
      </c>
      <c r="M109" s="410" t="s">
        <v>1574</v>
      </c>
      <c r="N109" s="162">
        <v>1</v>
      </c>
      <c r="O109" s="106">
        <v>36</v>
      </c>
      <c r="P109" s="106">
        <v>29</v>
      </c>
      <c r="Q109" s="106">
        <v>80</v>
      </c>
      <c r="R109" s="163">
        <f>(O109*P109*Q109)/1000000</f>
        <v>0.08352</v>
      </c>
      <c r="S109" s="210"/>
      <c r="T109" s="229" t="s">
        <v>110</v>
      </c>
      <c r="U109" s="242"/>
      <c r="V109" s="242"/>
      <c r="W109" s="244"/>
      <c r="X109" s="405"/>
      <c r="Y109" s="319"/>
      <c r="Z109" s="107"/>
      <c r="AA109" s="406"/>
      <c r="AB109" s="245"/>
      <c r="AC109" s="211"/>
      <c r="AD109" s="407"/>
      <c r="AE109" s="408"/>
      <c r="AF109" s="252"/>
    </row>
    <row r="110" spans="1:32" ht="12.75">
      <c r="A110" s="159" t="s">
        <v>114</v>
      </c>
      <c r="B110" s="160" t="s">
        <v>115</v>
      </c>
      <c r="C110" s="156" t="s">
        <v>1461</v>
      </c>
      <c r="D110" s="160" t="s">
        <v>116</v>
      </c>
      <c r="E110" s="156" t="s">
        <v>1097</v>
      </c>
      <c r="F110" s="410" t="s">
        <v>1459</v>
      </c>
      <c r="G110" s="176" t="s">
        <v>1204</v>
      </c>
      <c r="H110" s="241">
        <v>2223</v>
      </c>
      <c r="I110" s="410" t="s">
        <v>1439</v>
      </c>
      <c r="J110" s="487" t="s">
        <v>1478</v>
      </c>
      <c r="K110" s="243"/>
      <c r="L110" s="317" t="s">
        <v>48</v>
      </c>
      <c r="M110" s="106" t="s">
        <v>1208</v>
      </c>
      <c r="N110" s="162">
        <v>1</v>
      </c>
      <c r="O110" s="106">
        <v>40</v>
      </c>
      <c r="P110" s="106">
        <v>50</v>
      </c>
      <c r="Q110" s="106">
        <v>90</v>
      </c>
      <c r="R110" s="163">
        <f>(O110*P110*Q110)/1000000</f>
        <v>0.18</v>
      </c>
      <c r="S110" s="210"/>
      <c r="T110" s="229" t="s">
        <v>110</v>
      </c>
      <c r="U110" s="242"/>
      <c r="V110" s="242"/>
      <c r="W110" s="244"/>
      <c r="X110" s="405"/>
      <c r="Y110" s="319"/>
      <c r="Z110" s="107"/>
      <c r="AA110" s="406"/>
      <c r="AB110" s="245"/>
      <c r="AC110" s="211"/>
      <c r="AD110" s="407"/>
      <c r="AE110" s="408"/>
      <c r="AF110" s="252"/>
    </row>
    <row r="111" spans="1:32" ht="12.75">
      <c r="A111" s="159" t="s">
        <v>114</v>
      </c>
      <c r="B111" s="160" t="s">
        <v>115</v>
      </c>
      <c r="C111" s="156" t="s">
        <v>1461</v>
      </c>
      <c r="D111" s="160" t="s">
        <v>116</v>
      </c>
      <c r="E111" s="156" t="s">
        <v>1097</v>
      </c>
      <c r="F111" s="410" t="s">
        <v>1542</v>
      </c>
      <c r="G111" s="176" t="s">
        <v>1205</v>
      </c>
      <c r="H111" s="241">
        <v>1213</v>
      </c>
      <c r="I111" s="410" t="s">
        <v>1439</v>
      </c>
      <c r="J111" s="487" t="s">
        <v>119</v>
      </c>
      <c r="K111" s="243"/>
      <c r="L111" s="317" t="s">
        <v>49</v>
      </c>
      <c r="M111" s="106" t="s">
        <v>1209</v>
      </c>
      <c r="N111" s="162">
        <v>1</v>
      </c>
      <c r="O111" s="106">
        <v>40</v>
      </c>
      <c r="P111" s="106">
        <v>40</v>
      </c>
      <c r="Q111" s="106">
        <v>40</v>
      </c>
      <c r="R111" s="163">
        <f>(O111*P111*Q111)/1000000</f>
        <v>0.064</v>
      </c>
      <c r="S111" s="210"/>
      <c r="T111" s="229" t="s">
        <v>110</v>
      </c>
      <c r="U111" s="242"/>
      <c r="V111" s="242"/>
      <c r="W111" s="244"/>
      <c r="X111" s="405"/>
      <c r="Y111" s="319"/>
      <c r="Z111" s="107"/>
      <c r="AA111" s="406"/>
      <c r="AB111" s="245"/>
      <c r="AC111" s="211"/>
      <c r="AD111" s="407"/>
      <c r="AE111" s="408"/>
      <c r="AF111" s="252"/>
    </row>
    <row r="112" spans="1:32" ht="13.5" customHeight="1">
      <c r="A112" s="159" t="s">
        <v>114</v>
      </c>
      <c r="B112" s="160" t="s">
        <v>115</v>
      </c>
      <c r="C112" s="156" t="s">
        <v>1461</v>
      </c>
      <c r="D112" s="160" t="s">
        <v>116</v>
      </c>
      <c r="E112" s="156" t="s">
        <v>1097</v>
      </c>
      <c r="F112" s="410" t="s">
        <v>1545</v>
      </c>
      <c r="G112" s="176" t="s">
        <v>1207</v>
      </c>
      <c r="H112" s="241">
        <v>1222</v>
      </c>
      <c r="I112" s="410" t="s">
        <v>1439</v>
      </c>
      <c r="J112" s="487" t="s">
        <v>1442</v>
      </c>
      <c r="K112" s="243"/>
      <c r="L112" s="317" t="s">
        <v>48</v>
      </c>
      <c r="M112" s="106" t="s">
        <v>1210</v>
      </c>
      <c r="N112" s="162">
        <v>1</v>
      </c>
      <c r="O112" s="106">
        <v>90</v>
      </c>
      <c r="P112" s="106">
        <v>60</v>
      </c>
      <c r="Q112" s="106">
        <v>5</v>
      </c>
      <c r="R112" s="163">
        <v>0.05</v>
      </c>
      <c r="S112" s="210"/>
      <c r="T112" s="229" t="s">
        <v>110</v>
      </c>
      <c r="U112" s="242"/>
      <c r="V112" s="242"/>
      <c r="W112" s="244"/>
      <c r="X112" s="405"/>
      <c r="Y112" s="319"/>
      <c r="Z112" s="107"/>
      <c r="AA112" s="406"/>
      <c r="AB112" s="245"/>
      <c r="AC112" s="211"/>
      <c r="AD112" s="407"/>
      <c r="AE112" s="408"/>
      <c r="AF112" s="252"/>
    </row>
    <row r="113" spans="1:32" ht="13.5" customHeight="1">
      <c r="A113" s="159" t="s">
        <v>114</v>
      </c>
      <c r="B113" s="160" t="s">
        <v>115</v>
      </c>
      <c r="C113" s="156" t="s">
        <v>1461</v>
      </c>
      <c r="D113" s="160" t="s">
        <v>116</v>
      </c>
      <c r="E113" s="156" t="s">
        <v>1097</v>
      </c>
      <c r="F113" s="410" t="s">
        <v>1542</v>
      </c>
      <c r="G113" s="321"/>
      <c r="H113" s="241">
        <v>1213</v>
      </c>
      <c r="I113" s="410" t="s">
        <v>1439</v>
      </c>
      <c r="J113" s="487" t="s">
        <v>119</v>
      </c>
      <c r="K113" s="243"/>
      <c r="L113" s="317" t="s">
        <v>48</v>
      </c>
      <c r="M113" s="106" t="s">
        <v>1211</v>
      </c>
      <c r="N113" s="162">
        <v>1</v>
      </c>
      <c r="O113" s="106"/>
      <c r="P113" s="106"/>
      <c r="Q113" s="106"/>
      <c r="R113" s="163">
        <v>6</v>
      </c>
      <c r="S113" s="210"/>
      <c r="T113" s="229" t="s">
        <v>110</v>
      </c>
      <c r="U113" s="242"/>
      <c r="V113" s="242"/>
      <c r="W113" s="244"/>
      <c r="X113" s="405"/>
      <c r="Y113" s="319"/>
      <c r="Z113" s="107"/>
      <c r="AA113" s="406"/>
      <c r="AB113" s="245"/>
      <c r="AC113" s="211"/>
      <c r="AD113" s="407"/>
      <c r="AE113" s="408"/>
      <c r="AF113" s="252"/>
    </row>
    <row r="114" spans="1:31" s="19" customFormat="1" ht="12.75">
      <c r="A114" s="159" t="s">
        <v>114</v>
      </c>
      <c r="B114" s="160" t="s">
        <v>115</v>
      </c>
      <c r="C114" s="156" t="s">
        <v>1461</v>
      </c>
      <c r="D114" s="160" t="s">
        <v>116</v>
      </c>
      <c r="E114" s="156" t="s">
        <v>1097</v>
      </c>
      <c r="F114" s="643" t="s">
        <v>1542</v>
      </c>
      <c r="G114" s="176" t="s">
        <v>1216</v>
      </c>
      <c r="H114" s="409">
        <v>1213</v>
      </c>
      <c r="I114" s="410" t="s">
        <v>1439</v>
      </c>
      <c r="J114" s="487" t="s">
        <v>119</v>
      </c>
      <c r="K114" s="411"/>
      <c r="L114" s="412" t="s">
        <v>33</v>
      </c>
      <c r="M114" s="106" t="s">
        <v>1217</v>
      </c>
      <c r="N114" s="162">
        <v>1</v>
      </c>
      <c r="O114" s="106"/>
      <c r="P114" s="106"/>
      <c r="Q114" s="106"/>
      <c r="R114" s="295">
        <v>0.15</v>
      </c>
      <c r="S114" s="179">
        <f>IF(T114="O",R114,0)</f>
        <v>0</v>
      </c>
      <c r="T114" s="229" t="s">
        <v>110</v>
      </c>
      <c r="U114" s="410"/>
      <c r="V114" s="410"/>
      <c r="W114" s="414"/>
      <c r="X114" s="414"/>
      <c r="Y114" s="314"/>
      <c r="Z114" s="107"/>
      <c r="AA114" s="410"/>
      <c r="AB114" s="415"/>
      <c r="AC114" s="183">
        <f>IF(AD114="O",AB114,0)</f>
        <v>0</v>
      </c>
      <c r="AD114" s="416"/>
      <c r="AE114" s="108"/>
    </row>
    <row r="115" spans="1:32" ht="12.75">
      <c r="A115" s="159" t="s">
        <v>114</v>
      </c>
      <c r="B115" s="160" t="s">
        <v>115</v>
      </c>
      <c r="C115" s="156" t="s">
        <v>1461</v>
      </c>
      <c r="D115" s="160" t="s">
        <v>116</v>
      </c>
      <c r="E115" s="156" t="s">
        <v>1097</v>
      </c>
      <c r="F115" s="410" t="s">
        <v>1467</v>
      </c>
      <c r="G115" s="176" t="s">
        <v>1428</v>
      </c>
      <c r="H115" s="241">
        <v>1222</v>
      </c>
      <c r="I115" s="410" t="s">
        <v>1439</v>
      </c>
      <c r="J115" s="487" t="s">
        <v>1442</v>
      </c>
      <c r="K115" s="243"/>
      <c r="L115" s="317" t="s">
        <v>48</v>
      </c>
      <c r="M115" s="106" t="s">
        <v>1429</v>
      </c>
      <c r="N115" s="162">
        <v>1</v>
      </c>
      <c r="O115" s="106">
        <v>38</v>
      </c>
      <c r="P115" s="106">
        <v>36</v>
      </c>
      <c r="Q115" s="106">
        <v>80</v>
      </c>
      <c r="R115" s="163">
        <f>(O115*P115*Q115)/1000000</f>
        <v>0.10944</v>
      </c>
      <c r="S115" s="210"/>
      <c r="T115" s="229" t="s">
        <v>110</v>
      </c>
      <c r="U115" s="242"/>
      <c r="V115" s="242"/>
      <c r="W115" s="244"/>
      <c r="X115" s="405"/>
      <c r="Y115" s="319"/>
      <c r="Z115" s="107"/>
      <c r="AA115" s="406"/>
      <c r="AB115" s="245"/>
      <c r="AC115" s="211"/>
      <c r="AD115" s="407"/>
      <c r="AE115" s="408"/>
      <c r="AF115" s="252"/>
    </row>
    <row r="116" spans="1:32" ht="13.5" customHeight="1">
      <c r="A116" s="159" t="s">
        <v>114</v>
      </c>
      <c r="B116" s="160" t="s">
        <v>115</v>
      </c>
      <c r="C116" s="156" t="s">
        <v>1461</v>
      </c>
      <c r="D116" s="160" t="s">
        <v>116</v>
      </c>
      <c r="E116" s="156" t="s">
        <v>1097</v>
      </c>
      <c r="F116" s="410" t="s">
        <v>1542</v>
      </c>
      <c r="G116" s="321"/>
      <c r="H116" s="241">
        <v>1213</v>
      </c>
      <c r="I116" s="410" t="s">
        <v>1439</v>
      </c>
      <c r="J116" s="487" t="s">
        <v>119</v>
      </c>
      <c r="K116" s="243"/>
      <c r="L116" s="317" t="s">
        <v>48</v>
      </c>
      <c r="M116" s="106" t="s">
        <v>1212</v>
      </c>
      <c r="N116" s="162">
        <v>1</v>
      </c>
      <c r="O116" s="106"/>
      <c r="P116" s="106"/>
      <c r="Q116" s="106"/>
      <c r="R116" s="163">
        <v>1</v>
      </c>
      <c r="S116" s="210"/>
      <c r="T116" s="229" t="s">
        <v>110</v>
      </c>
      <c r="U116" s="242"/>
      <c r="V116" s="242"/>
      <c r="W116" s="244"/>
      <c r="X116" s="405"/>
      <c r="Y116" s="319"/>
      <c r="Z116" s="107"/>
      <c r="AA116" s="406"/>
      <c r="AB116" s="245"/>
      <c r="AC116" s="211"/>
      <c r="AD116" s="407"/>
      <c r="AE116" s="408"/>
      <c r="AF116" s="252"/>
    </row>
    <row r="117" spans="1:31" s="19" customFormat="1" ht="13.5" customHeight="1">
      <c r="A117" s="159" t="s">
        <v>114</v>
      </c>
      <c r="B117" s="160" t="s">
        <v>115</v>
      </c>
      <c r="C117" s="484" t="s">
        <v>1461</v>
      </c>
      <c r="D117" s="483" t="s">
        <v>116</v>
      </c>
      <c r="E117" s="654">
        <v>107</v>
      </c>
      <c r="F117" s="643" t="s">
        <v>1539</v>
      </c>
      <c r="G117" s="176" t="s">
        <v>1538</v>
      </c>
      <c r="H117" s="409">
        <v>1222</v>
      </c>
      <c r="I117" s="410" t="s">
        <v>1439</v>
      </c>
      <c r="J117" s="487" t="s">
        <v>1442</v>
      </c>
      <c r="K117" s="411"/>
      <c r="L117" s="412" t="s">
        <v>33</v>
      </c>
      <c r="M117" s="106" t="s">
        <v>820</v>
      </c>
      <c r="N117" s="162">
        <v>1</v>
      </c>
      <c r="O117" s="106"/>
      <c r="P117" s="106"/>
      <c r="Q117" s="106"/>
      <c r="R117" s="295">
        <v>0.15</v>
      </c>
      <c r="S117" s="179">
        <f>IF(T117="O",R117,0)</f>
        <v>0</v>
      </c>
      <c r="T117" s="229" t="s">
        <v>110</v>
      </c>
      <c r="U117" s="410"/>
      <c r="V117" s="410"/>
      <c r="W117" s="414"/>
      <c r="X117" s="414"/>
      <c r="Y117" s="468"/>
      <c r="Z117" s="107"/>
      <c r="AA117" s="410"/>
      <c r="AB117" s="415"/>
      <c r="AC117" s="183">
        <f>IF(AD117="O",AB117,0)</f>
        <v>0</v>
      </c>
      <c r="AD117" s="416"/>
      <c r="AE117" s="108"/>
    </row>
    <row r="118" spans="1:32" ht="13.5" thickBot="1">
      <c r="A118" s="53" t="s">
        <v>114</v>
      </c>
      <c r="B118" s="54" t="s">
        <v>115</v>
      </c>
      <c r="C118" s="155" t="s">
        <v>1461</v>
      </c>
      <c r="D118" s="54" t="s">
        <v>116</v>
      </c>
      <c r="E118" s="155" t="s">
        <v>1097</v>
      </c>
      <c r="F118" s="255"/>
      <c r="G118" s="263"/>
      <c r="H118" s="256"/>
      <c r="I118" s="257"/>
      <c r="J118" s="257"/>
      <c r="K118" s="258"/>
      <c r="L118" s="249"/>
      <c r="M118" s="255"/>
      <c r="N118" s="264"/>
      <c r="O118" s="255"/>
      <c r="P118" s="255"/>
      <c r="Q118" s="255"/>
      <c r="R118" s="269">
        <f>(O118*P118*Q118)/1000000</f>
        <v>0</v>
      </c>
      <c r="S118" s="180"/>
      <c r="T118" s="422" t="s">
        <v>110</v>
      </c>
      <c r="U118" s="257"/>
      <c r="V118" s="257"/>
      <c r="W118" s="257"/>
      <c r="X118" s="258"/>
      <c r="Y118" s="256" t="s">
        <v>59</v>
      </c>
      <c r="Z118" s="257" t="s">
        <v>1213</v>
      </c>
      <c r="AA118" s="251"/>
      <c r="AB118" s="257">
        <v>0.18</v>
      </c>
      <c r="AC118" s="184"/>
      <c r="AD118" s="258"/>
      <c r="AE118" s="262"/>
      <c r="AF118" s="254"/>
    </row>
  </sheetData>
  <sheetProtection/>
  <protectedRanges>
    <protectedRange sqref="N4:Q8" name="Plage5"/>
    <protectedRange sqref="U115:AB116 T77:T117 T118:AB1059 T106:AB113 U77:AB104 T29:AB44 T45:AB76" name="Plage3"/>
    <protectedRange sqref="B1:B2" name="Plage1"/>
    <protectedRange sqref="R119 O33:Q35 N29:Q32 M29:M35 L97:Q104 L116:Q116 D116:K117 A115:B115 A112:B113 D115:Q115 D112:Q113 A106:G107 K106:Q107 A118:Q119 H105:J107 M54:N73 A90:B104 L90:L96 M90:Q95 D90:K104 C90:C116 A120:R1059 A108:Q111 A74:Q89 N33:N53 O39:Q73 A29:L73 M37:M53" name="Plage2"/>
    <protectedRange sqref="AD115:AE116 AD106:AE113 AD118:AE1059 AD29:AE44 AD45:AE104" name="Plage4"/>
    <protectedRange sqref="R115:R116 R118 R106:R113 R29:R44 R45:R104" name="Plage2_1_1_7_3"/>
    <protectedRange sqref="O36:Q36" name="Plage2_1"/>
    <protectedRange sqref="O37:Q38" name="Plage2_3"/>
    <protectedRange sqref="U114:AB114" name="Plage3_1"/>
    <protectedRange sqref="A114:B114 A116:B116 D114:R114" name="Plage2_2"/>
    <protectedRange sqref="AD114:AE114" name="Plage4_1"/>
    <protectedRange sqref="U105:AB105" name="Plage3_3"/>
    <protectedRange sqref="A105:B105 D105:G105 K105:Q105" name="Plage2_4"/>
    <protectedRange sqref="AD105:AE105" name="Plage4_2"/>
    <protectedRange sqref="R105" name="Plage2_1_1_7_3_1"/>
    <protectedRange sqref="A117:B117 D117:R117" name="Plage2_1_1"/>
    <protectedRange sqref="H74:J79" name="Plage2_8"/>
    <protectedRange sqref="H80:J85" name="Plage2_9"/>
    <protectedRange sqref="M44" name="Plage2_5"/>
  </protectedRanges>
  <mergeCells count="35">
    <mergeCell ref="Z26:Z27"/>
    <mergeCell ref="AA26:AA27"/>
    <mergeCell ref="AB26:AB27"/>
    <mergeCell ref="AC26:AC27"/>
    <mergeCell ref="V26:V27"/>
    <mergeCell ref="W26:W27"/>
    <mergeCell ref="X26:X27"/>
    <mergeCell ref="Y26:Y27"/>
    <mergeCell ref="S26:S27"/>
    <mergeCell ref="T26:T27"/>
    <mergeCell ref="U26:U27"/>
    <mergeCell ref="AE25:AE27"/>
    <mergeCell ref="A26:A27"/>
    <mergeCell ref="B26:F26"/>
    <mergeCell ref="G26:G27"/>
    <mergeCell ref="H26:J26"/>
    <mergeCell ref="K26:K27"/>
    <mergeCell ref="AD26:AD27"/>
    <mergeCell ref="L26:L27"/>
    <mergeCell ref="M26:M27"/>
    <mergeCell ref="N26:N27"/>
    <mergeCell ref="O26:Q26"/>
    <mergeCell ref="H25:K25"/>
    <mergeCell ref="L25:R25"/>
    <mergeCell ref="R26:R27"/>
    <mergeCell ref="A5:A6"/>
    <mergeCell ref="A7:A8"/>
    <mergeCell ref="A9:A10"/>
    <mergeCell ref="N10:O10"/>
    <mergeCell ref="T25:X25"/>
    <mergeCell ref="Y25:AB25"/>
    <mergeCell ref="A11:A12"/>
    <mergeCell ref="A13:A14"/>
    <mergeCell ref="A15:A16"/>
    <mergeCell ref="A25:G25"/>
  </mergeCells>
  <dataValidations count="6">
    <dataValidation type="list" allowBlank="1" showErrorMessage="1" prompt="&#10;" sqref="L29:L118">
      <formula1>"INFO,MOB,VER,ROC,DIV,LAB,FRAG"</formula1>
    </dataValidation>
    <dataValidation type="list" allowBlank="1" showInputMessage="1" showErrorMessage="1" sqref="Y29:Y118">
      <formula1>"DOCBUR,DOCBIBLIO"</formula1>
    </dataValidation>
    <dataValidation type="list" allowBlank="1" showInputMessage="1" showErrorMessage="1" sqref="Q5 AD29:AD117 T29:T118 W29:X117">
      <formula1>"O,N"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AH87"/>
  <sheetViews>
    <sheetView showGridLines="0" zoomScalePageLayoutView="0" workbookViewId="0" topLeftCell="A47">
      <selection activeCell="A67" sqref="A67:IV67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4.42187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0.00390625" style="247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6.14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247" customWidth="1"/>
    <col min="21" max="22" width="9.8515625" style="247" customWidth="1"/>
    <col min="23" max="24" width="7.28125" style="247" customWidth="1"/>
    <col min="25" max="25" width="9.00390625" style="247" customWidth="1"/>
    <col min="26" max="26" width="24.140625" style="247" customWidth="1"/>
    <col min="27" max="27" width="8.00390625" style="247" bestFit="1" customWidth="1"/>
    <col min="28" max="28" width="8.7109375" style="247" bestFit="1" customWidth="1"/>
    <col min="29" max="30" width="5.7109375" style="247" bestFit="1" customWidth="1"/>
    <col min="31" max="31" width="29.140625" style="247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39</v>
      </c>
      <c r="B1" s="99"/>
      <c r="C1" s="102"/>
      <c r="D1" s="101"/>
      <c r="E1" s="101"/>
      <c r="F1" s="101"/>
      <c r="G1" s="101"/>
      <c r="H1" s="213"/>
      <c r="I1" s="213"/>
      <c r="J1" s="213"/>
      <c r="K1" s="213"/>
      <c r="L1" s="101"/>
      <c r="M1" s="101"/>
      <c r="N1" s="101"/>
      <c r="O1" s="101"/>
      <c r="P1" s="101"/>
      <c r="Q1" s="101"/>
      <c r="R1" s="102"/>
      <c r="S1" s="102"/>
      <c r="T1" s="213"/>
      <c r="U1" s="213"/>
      <c r="V1" s="213"/>
      <c r="W1" s="213"/>
      <c r="X1" s="103"/>
      <c r="Y1" s="103"/>
      <c r="Z1" s="103"/>
      <c r="AA1" s="103"/>
      <c r="AB1" s="103"/>
      <c r="AC1" s="103"/>
      <c r="AD1" s="103"/>
      <c r="AE1" s="213"/>
      <c r="AF1" s="2"/>
      <c r="AG1" s="2"/>
    </row>
    <row r="2" spans="1:33" ht="15.75">
      <c r="A2" s="16" t="s">
        <v>712</v>
      </c>
      <c r="B2" s="16"/>
      <c r="C2" s="17"/>
      <c r="D2" s="18"/>
      <c r="E2" s="18"/>
      <c r="F2" s="18"/>
      <c r="G2" s="18"/>
      <c r="H2" s="16"/>
      <c r="I2" s="214"/>
      <c r="J2" s="215"/>
      <c r="K2" s="17"/>
      <c r="L2" s="18"/>
      <c r="M2" s="18"/>
      <c r="N2" s="18"/>
      <c r="O2" s="18"/>
      <c r="P2" s="18"/>
      <c r="Q2" s="18"/>
      <c r="R2" s="17"/>
      <c r="S2" s="17"/>
      <c r="T2" s="214"/>
      <c r="U2" s="214"/>
      <c r="V2" s="214"/>
      <c r="W2" s="214"/>
      <c r="X2" s="198"/>
      <c r="Y2" s="198"/>
      <c r="Z2" s="198"/>
      <c r="AA2" s="198"/>
      <c r="AB2" s="198"/>
      <c r="AC2" s="198"/>
      <c r="AD2" s="198"/>
      <c r="AE2" s="214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216"/>
      <c r="J3" s="217"/>
      <c r="L3" s="113"/>
      <c r="M3" s="113"/>
      <c r="N3" s="113"/>
      <c r="O3" s="113"/>
      <c r="P3" s="113"/>
      <c r="Q3" s="113"/>
      <c r="T3" s="216"/>
      <c r="U3" s="216"/>
      <c r="V3" s="216"/>
      <c r="W3" s="216"/>
      <c r="X3" s="14"/>
      <c r="Y3" s="14"/>
      <c r="Z3" s="14"/>
      <c r="AA3" s="14"/>
      <c r="AB3" s="14"/>
      <c r="AC3" s="14"/>
      <c r="AD3" s="14"/>
      <c r="AE3" s="216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216"/>
      <c r="AA4" s="216"/>
      <c r="AB4" s="216"/>
      <c r="AC4" s="216"/>
      <c r="AD4" s="216"/>
      <c r="AE4" s="216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216"/>
      <c r="I5" s="216"/>
      <c r="J5" s="217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216"/>
      <c r="AA5" s="216"/>
      <c r="AB5" s="216"/>
      <c r="AC5" s="216"/>
      <c r="AD5" s="216"/>
      <c r="AE5" s="216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216"/>
      <c r="I6" s="216"/>
      <c r="J6" s="217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216"/>
      <c r="AA6" s="216"/>
      <c r="AB6" s="216"/>
      <c r="AC6" s="216"/>
      <c r="AD6" s="216"/>
      <c r="AE6" s="216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216"/>
      <c r="I7" s="216"/>
      <c r="J7" s="217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216"/>
      <c r="AA7" s="216"/>
      <c r="AB7" s="216"/>
      <c r="AC7" s="216"/>
      <c r="AD7" s="216"/>
      <c r="AE7" s="216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216"/>
      <c r="I8" s="216"/>
      <c r="J8" s="217"/>
      <c r="K8" s="2"/>
      <c r="L8" s="148" t="s">
        <v>102</v>
      </c>
      <c r="M8" s="149"/>
      <c r="N8" s="149"/>
      <c r="O8" s="150"/>
      <c r="P8" s="151"/>
      <c r="Q8" s="197">
        <f>SUM($R$29:$R$983)+SUM($AB$29:$AB$983)</f>
        <v>25.273949999999953</v>
      </c>
      <c r="R8"/>
      <c r="S8" s="192"/>
      <c r="T8" s="113"/>
      <c r="U8" s="114"/>
      <c r="V8" s="114"/>
      <c r="W8" s="115"/>
      <c r="X8" s="117"/>
      <c r="Y8" s="14"/>
      <c r="Z8" s="216"/>
      <c r="AA8" s="216"/>
      <c r="AB8" s="216"/>
      <c r="AC8" s="216"/>
      <c r="AD8" s="216"/>
      <c r="AE8" s="216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216"/>
      <c r="I9" s="216"/>
      <c r="J9" s="217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216"/>
      <c r="AA9" s="216"/>
      <c r="AB9" s="216"/>
      <c r="AC9" s="216"/>
      <c r="AD9" s="216"/>
      <c r="AE9" s="216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216"/>
      <c r="I10" s="216"/>
      <c r="J10" s="217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216"/>
      <c r="AA10" s="216"/>
      <c r="AB10" s="216"/>
      <c r="AC10" s="216"/>
      <c r="AD10" s="216"/>
      <c r="AE10" s="216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216"/>
      <c r="I11" s="216"/>
      <c r="J11" s="217"/>
      <c r="K11" s="2"/>
      <c r="L11" s="189" t="s">
        <v>82</v>
      </c>
      <c r="M11" s="190"/>
      <c r="N11" s="186"/>
      <c r="O11" s="191">
        <f>SUMIF($L$29:$L$975,"INFO",$R$29:$R$975)</f>
        <v>4.199999999999999</v>
      </c>
      <c r="P11" s="181">
        <f>SUMIF($L$29:$L$975,"INFO",$S$29:$S$975)</f>
        <v>0</v>
      </c>
      <c r="Q11" s="182">
        <f aca="true" t="shared" si="0" ref="Q11:Q19">O11-P11</f>
        <v>4.199999999999999</v>
      </c>
      <c r="R11" s="192"/>
      <c r="S11" s="192"/>
      <c r="T11" s="113"/>
      <c r="U11" s="114"/>
      <c r="V11" s="114"/>
      <c r="W11" s="115"/>
      <c r="X11" s="117"/>
      <c r="Y11" s="14"/>
      <c r="Z11" s="216"/>
      <c r="AA11" s="216"/>
      <c r="AB11" s="216"/>
      <c r="AC11" s="216"/>
      <c r="AD11" s="216"/>
      <c r="AE11" s="216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216"/>
      <c r="I12" s="216"/>
      <c r="J12" s="217"/>
      <c r="K12" s="2"/>
      <c r="L12" s="189" t="s">
        <v>83</v>
      </c>
      <c r="M12" s="190"/>
      <c r="N12" s="186"/>
      <c r="O12" s="181">
        <f>SUMIF($L$29:$L$975,"MOB",$R$29:$R$975)</f>
        <v>20.212199999999996</v>
      </c>
      <c r="P12" s="181">
        <f>SUMIF($L$29:$L$975,"MOB",$S$29:$S$975)</f>
        <v>3.63125</v>
      </c>
      <c r="Q12" s="182">
        <f t="shared" si="0"/>
        <v>16.580949999999994</v>
      </c>
      <c r="R12" s="192"/>
      <c r="S12" s="192"/>
      <c r="T12" s="113"/>
      <c r="U12" s="114"/>
      <c r="V12" s="114"/>
      <c r="W12" s="115"/>
      <c r="X12" s="117"/>
      <c r="Y12" s="14"/>
      <c r="Z12" s="216"/>
      <c r="AA12" s="216"/>
      <c r="AB12" s="216"/>
      <c r="AC12" s="216"/>
      <c r="AD12" s="216"/>
      <c r="AE12" s="216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216"/>
      <c r="I13" s="216"/>
      <c r="J13" s="217"/>
      <c r="K13" s="2"/>
      <c r="L13" s="189" t="s">
        <v>84</v>
      </c>
      <c r="M13" s="190"/>
      <c r="N13" s="186"/>
      <c r="O13" s="181">
        <f>SUMIF($L$29:$L$975,"DIV",$R$29:$R$975)</f>
        <v>0.14175</v>
      </c>
      <c r="P13" s="181">
        <f>SUMIF($L$29:$L$975,"DIV",$S$29:$S$975)</f>
        <v>0</v>
      </c>
      <c r="Q13" s="182">
        <f t="shared" si="0"/>
        <v>0.14175</v>
      </c>
      <c r="R13" s="192"/>
      <c r="S13" s="192"/>
      <c r="T13" s="113"/>
      <c r="U13" s="114"/>
      <c r="V13" s="114"/>
      <c r="W13" s="115"/>
      <c r="X13" s="117"/>
      <c r="Y13" s="14"/>
      <c r="Z13" s="216"/>
      <c r="AA13" s="216"/>
      <c r="AB13" s="216"/>
      <c r="AC13" s="216"/>
      <c r="AD13" s="216"/>
      <c r="AE13" s="216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218"/>
      <c r="I14" s="219"/>
      <c r="J14" s="219"/>
      <c r="K14" s="219"/>
      <c r="L14" s="189" t="s">
        <v>85</v>
      </c>
      <c r="M14" s="190"/>
      <c r="N14" s="186"/>
      <c r="O14" s="181">
        <f>SUMIF($L$29:$L$975,"LAB",$R$32:$R$975)</f>
        <v>0</v>
      </c>
      <c r="P14" s="181">
        <f>SUMIF($L$29:$L$975,"LAB",$S$29:$S$975)</f>
        <v>0</v>
      </c>
      <c r="Q14" s="182">
        <f t="shared" si="0"/>
        <v>0</v>
      </c>
      <c r="R14" s="193"/>
      <c r="S14" s="193"/>
      <c r="T14" s="218"/>
      <c r="U14" s="218"/>
      <c r="V14" s="218"/>
      <c r="W14" s="218"/>
      <c r="X14" s="219"/>
      <c r="Y14" s="219"/>
      <c r="Z14" s="219"/>
      <c r="AA14" s="219"/>
      <c r="AB14" s="219"/>
      <c r="AC14" s="219"/>
      <c r="AD14" s="219"/>
      <c r="AE14" s="218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216"/>
      <c r="I15" s="216"/>
      <c r="J15" s="217"/>
      <c r="K15" s="2"/>
      <c r="L15" s="189" t="s">
        <v>86</v>
      </c>
      <c r="M15" s="190"/>
      <c r="N15" s="186"/>
      <c r="O15" s="181">
        <f>SUMIF($L$29:$L$975,"FRAG",$R$29:$R$975)</f>
        <v>0</v>
      </c>
      <c r="P15" s="181">
        <f>SUMIF($L$29:$L$975,"FRAG",$S$29:$S$975)</f>
        <v>0</v>
      </c>
      <c r="Q15" s="182">
        <f t="shared" si="0"/>
        <v>0</v>
      </c>
      <c r="R15" s="192"/>
      <c r="S15" s="192"/>
      <c r="T15" s="113"/>
      <c r="U15" s="114"/>
      <c r="V15" s="114"/>
      <c r="W15" s="115"/>
      <c r="X15" s="117"/>
      <c r="Y15" s="14"/>
      <c r="Z15" s="216"/>
      <c r="AA15" s="216"/>
      <c r="AB15" s="216"/>
      <c r="AC15" s="216"/>
      <c r="AD15" s="216"/>
      <c r="AE15" s="216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216"/>
      <c r="I16" s="216"/>
      <c r="J16" s="217"/>
      <c r="K16" s="2"/>
      <c r="L16" s="189" t="s">
        <v>87</v>
      </c>
      <c r="M16" s="190"/>
      <c r="N16" s="186"/>
      <c r="O16" s="181">
        <f>SUMIF($L$29:$L$975,"VER",$R$29:$R$975)</f>
        <v>0</v>
      </c>
      <c r="P16" s="181">
        <f>SUMIF($L$29:$L$975,"VER",$S$29:$S$975)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216"/>
      <c r="AA16" s="216"/>
      <c r="AB16" s="216"/>
      <c r="AC16" s="216"/>
      <c r="AD16" s="216"/>
      <c r="AE16" s="216"/>
    </row>
    <row r="17" spans="1:31" ht="16.5" thickBot="1">
      <c r="A17" s="112"/>
      <c r="B17" s="112"/>
      <c r="C17" s="2"/>
      <c r="D17" s="113"/>
      <c r="E17" s="113"/>
      <c r="F17" s="113"/>
      <c r="G17" s="113"/>
      <c r="H17" s="216"/>
      <c r="I17" s="216"/>
      <c r="J17" s="217"/>
      <c r="K17" s="2"/>
      <c r="L17" s="189" t="s">
        <v>88</v>
      </c>
      <c r="M17" s="190"/>
      <c r="N17" s="186"/>
      <c r="O17" s="181">
        <f>SUMIF($L$29:$L$975,"ROC",$R$29:$R$975)</f>
        <v>0</v>
      </c>
      <c r="P17" s="181">
        <f>SUMIF($L$29:$L$975,"ROC",$S$29:$S$975)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216"/>
      <c r="AA17" s="216"/>
      <c r="AB17" s="216"/>
      <c r="AC17" s="216"/>
      <c r="AD17" s="216"/>
      <c r="AE17" s="216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218"/>
      <c r="I18" s="219"/>
      <c r="J18" s="219"/>
      <c r="K18" s="219"/>
      <c r="L18" s="189" t="s">
        <v>95</v>
      </c>
      <c r="M18" s="190"/>
      <c r="N18" s="186"/>
      <c r="O18" s="181">
        <f>SUMIF($Y$29:$Y$975,"DOCBUR",$AB$29:$AB$975)</f>
        <v>0.72</v>
      </c>
      <c r="P18" s="181">
        <f>SUMIF($Y$29:$Y$975,"DOCBUR",$AC$29:$AC$975)</f>
        <v>0</v>
      </c>
      <c r="Q18" s="182">
        <f t="shared" si="0"/>
        <v>0.72</v>
      </c>
      <c r="R18" s="193"/>
      <c r="S18" s="193"/>
      <c r="T18" s="218"/>
      <c r="U18" s="218"/>
      <c r="V18" s="218"/>
      <c r="W18" s="218"/>
      <c r="X18" s="219"/>
      <c r="Y18" s="219"/>
      <c r="Z18" s="219"/>
      <c r="AA18" s="219"/>
      <c r="AB18" s="219"/>
      <c r="AC18" s="219"/>
      <c r="AD18" s="219"/>
      <c r="AE18" s="218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216"/>
      <c r="I19" s="216"/>
      <c r="J19" s="217"/>
      <c r="K19" s="2"/>
      <c r="L19" s="189" t="s">
        <v>96</v>
      </c>
      <c r="M19" s="190"/>
      <c r="N19" s="186"/>
      <c r="O19" s="181">
        <f>SUMIF($Y$29:$Y$975,"DOCBIBLIO",$AB$29:$AB$975)</f>
        <v>0</v>
      </c>
      <c r="P19" s="181">
        <f>SUMIF($Y$29:$Y$975,"DOCBIBLIO",$AC$29:$AC$975)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216"/>
      <c r="AA19" s="216"/>
      <c r="AB19" s="216"/>
      <c r="AC19" s="216"/>
      <c r="AD19" s="216"/>
      <c r="AE19" s="216"/>
    </row>
    <row r="20" spans="1:31" ht="15.75">
      <c r="A20" s="112"/>
      <c r="B20" s="112"/>
      <c r="C20" s="2"/>
      <c r="D20" s="113"/>
      <c r="E20" s="113"/>
      <c r="F20" s="113"/>
      <c r="G20" s="113"/>
      <c r="H20" s="216"/>
      <c r="I20" s="216"/>
      <c r="J20" s="217"/>
      <c r="K20" s="2"/>
      <c r="L20" s="310"/>
      <c r="M20" s="310"/>
      <c r="N20" s="311"/>
      <c r="O20" s="312"/>
      <c r="P20" s="312"/>
      <c r="Q20" s="312"/>
      <c r="R20" s="192"/>
      <c r="S20" s="192"/>
      <c r="T20" s="113"/>
      <c r="U20" s="114"/>
      <c r="V20" s="114"/>
      <c r="W20" s="115"/>
      <c r="X20" s="117"/>
      <c r="Y20" s="14"/>
      <c r="Z20" s="216"/>
      <c r="AA20" s="216"/>
      <c r="AB20" s="216"/>
      <c r="AC20" s="216"/>
      <c r="AD20" s="216"/>
      <c r="AE20" s="216"/>
    </row>
    <row r="21" spans="1:31" ht="15.75">
      <c r="A21" s="112"/>
      <c r="B21" s="112"/>
      <c r="C21" s="2"/>
      <c r="D21" s="113"/>
      <c r="E21" s="113"/>
      <c r="F21" s="113"/>
      <c r="G21" s="113"/>
      <c r="H21" s="216"/>
      <c r="I21" s="216"/>
      <c r="J21" s="217"/>
      <c r="K21" s="2"/>
      <c r="L21" s="310"/>
      <c r="M21" s="310"/>
      <c r="N21" s="311"/>
      <c r="O21" s="312"/>
      <c r="P21" s="312"/>
      <c r="Q21" s="312"/>
      <c r="R21" s="192"/>
      <c r="S21" s="192"/>
      <c r="T21" s="113"/>
      <c r="U21" s="114"/>
      <c r="V21" s="114"/>
      <c r="W21" s="115"/>
      <c r="X21" s="117"/>
      <c r="Y21" s="14"/>
      <c r="Z21" s="216"/>
      <c r="AA21" s="216"/>
      <c r="AB21" s="216"/>
      <c r="AC21" s="216"/>
      <c r="AD21" s="216"/>
      <c r="AE21" s="216"/>
    </row>
    <row r="22" spans="1:31" ht="15.75">
      <c r="A22" s="112"/>
      <c r="B22" s="112"/>
      <c r="C22" s="2"/>
      <c r="D22" s="113"/>
      <c r="E22" s="113"/>
      <c r="F22" s="113"/>
      <c r="G22" s="113"/>
      <c r="H22" s="216"/>
      <c r="I22" s="216"/>
      <c r="J22" s="217"/>
      <c r="K22" s="2"/>
      <c r="L22" s="310"/>
      <c r="M22" s="310"/>
      <c r="N22" s="311"/>
      <c r="O22" s="312"/>
      <c r="P22" s="312"/>
      <c r="Q22" s="312"/>
      <c r="R22" s="192"/>
      <c r="S22" s="192"/>
      <c r="T22" s="113"/>
      <c r="U22" s="114"/>
      <c r="V22" s="114"/>
      <c r="W22" s="115"/>
      <c r="X22" s="117"/>
      <c r="Y22" s="14"/>
      <c r="Z22" s="216"/>
      <c r="AA22" s="216"/>
      <c r="AB22" s="216"/>
      <c r="AC22" s="216"/>
      <c r="AD22" s="216"/>
      <c r="AE22" s="216"/>
    </row>
    <row r="23" spans="1:31" ht="15.75">
      <c r="A23" s="112"/>
      <c r="B23" s="112"/>
      <c r="C23" s="2"/>
      <c r="D23" s="113"/>
      <c r="E23" s="113"/>
      <c r="F23" s="113"/>
      <c r="G23" s="113"/>
      <c r="H23" s="216"/>
      <c r="I23" s="216"/>
      <c r="J23" s="217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216"/>
      <c r="AA23" s="216"/>
      <c r="AB23" s="216"/>
      <c r="AC23" s="216"/>
      <c r="AD23" s="216"/>
      <c r="AE23" s="216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218"/>
      <c r="I24" s="219"/>
      <c r="J24" s="219"/>
      <c r="K24" s="219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X24" s="219"/>
      <c r="Y24" s="219"/>
      <c r="Z24" s="219"/>
      <c r="AA24" s="219"/>
      <c r="AB24" s="219"/>
      <c r="AC24" s="219"/>
      <c r="AD24" s="219"/>
      <c r="AE24" s="218"/>
      <c r="AF24" s="23"/>
      <c r="AG24" s="23"/>
      <c r="AH24" s="8"/>
    </row>
    <row r="25" spans="1:31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7"/>
      <c r="V25" s="767"/>
      <c r="W25" s="767"/>
      <c r="X25" s="767"/>
      <c r="Y25" s="764" t="s">
        <v>35</v>
      </c>
      <c r="Z25" s="765"/>
      <c r="AA25" s="765"/>
      <c r="AB25" s="765"/>
      <c r="AC25" s="153"/>
      <c r="AD25" s="138"/>
      <c r="AE25" s="754" t="s">
        <v>0</v>
      </c>
    </row>
    <row r="26" spans="1:31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1095</v>
      </c>
      <c r="S26" s="740" t="s">
        <v>91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713</v>
      </c>
      <c r="AB26" s="758" t="s">
        <v>1096</v>
      </c>
      <c r="AC26" s="762" t="s">
        <v>91</v>
      </c>
      <c r="AD26" s="757" t="s">
        <v>55</v>
      </c>
      <c r="AE26" s="755"/>
    </row>
    <row r="27" spans="1:31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104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68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77"/>
      <c r="S27" s="741"/>
      <c r="T27" s="742"/>
      <c r="U27" s="762"/>
      <c r="V27" s="762"/>
      <c r="W27" s="762"/>
      <c r="X27" s="762"/>
      <c r="Y27" s="761"/>
      <c r="Z27" s="759"/>
      <c r="AA27" s="759"/>
      <c r="AB27" s="759"/>
      <c r="AC27" s="763"/>
      <c r="AD27" s="757"/>
      <c r="AE27" s="756"/>
    </row>
    <row r="28" spans="1:31" ht="12.75">
      <c r="A28" s="167"/>
      <c r="B28" s="222"/>
      <c r="C28" s="168"/>
      <c r="D28" s="168"/>
      <c r="E28" s="168"/>
      <c r="F28" s="168"/>
      <c r="G28" s="169"/>
      <c r="H28" s="223"/>
      <c r="I28" s="224"/>
      <c r="J28" s="224"/>
      <c r="K28" s="225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156" t="s">
        <v>1477</v>
      </c>
      <c r="D29" s="160" t="s">
        <v>1215</v>
      </c>
      <c r="E29" s="156" t="s">
        <v>852</v>
      </c>
      <c r="F29" s="160" t="s">
        <v>1441</v>
      </c>
      <c r="G29" s="176" t="s">
        <v>853</v>
      </c>
      <c r="H29" s="226">
        <v>1323</v>
      </c>
      <c r="I29" s="442" t="s">
        <v>1215</v>
      </c>
      <c r="J29" s="647" t="s">
        <v>1432</v>
      </c>
      <c r="K29" s="228"/>
      <c r="L29" s="226" t="s">
        <v>32</v>
      </c>
      <c r="M29" s="162" t="s">
        <v>106</v>
      </c>
      <c r="N29" s="162">
        <v>1</v>
      </c>
      <c r="O29" s="162">
        <v>180</v>
      </c>
      <c r="P29" s="162">
        <v>80</v>
      </c>
      <c r="Q29" s="162">
        <v>75</v>
      </c>
      <c r="R29" s="163">
        <f aca="true" t="shared" si="1" ref="R29:R45">(O29*P29*Q29)/1000000</f>
        <v>1.08</v>
      </c>
      <c r="S29" s="179">
        <f aca="true" t="shared" si="2" ref="S29:S60">IF(T29="O",R29,0)</f>
        <v>0</v>
      </c>
      <c r="T29" s="229" t="s">
        <v>110</v>
      </c>
      <c r="U29" s="227"/>
      <c r="V29" s="227"/>
      <c r="W29" s="230"/>
      <c r="X29" s="230"/>
      <c r="Y29" s="164"/>
      <c r="Z29" s="165"/>
      <c r="AA29" s="227"/>
      <c r="AB29" s="227"/>
      <c r="AC29" s="183">
        <f aca="true" t="shared" si="3" ref="AC29:AC60">IF(AD29="O",AB29,0)</f>
        <v>0</v>
      </c>
      <c r="AD29" s="233"/>
      <c r="AE29" s="166"/>
    </row>
    <row r="30" spans="1:31" s="19" customFormat="1" ht="12.75">
      <c r="A30" s="159" t="s">
        <v>114</v>
      </c>
      <c r="B30" s="160" t="s">
        <v>115</v>
      </c>
      <c r="C30" s="156" t="s">
        <v>1477</v>
      </c>
      <c r="D30" s="160" t="s">
        <v>1215</v>
      </c>
      <c r="E30" s="156" t="s">
        <v>852</v>
      </c>
      <c r="F30" s="160" t="s">
        <v>1441</v>
      </c>
      <c r="G30" s="176" t="s">
        <v>854</v>
      </c>
      <c r="H30" s="226">
        <v>1323</v>
      </c>
      <c r="I30" s="442" t="s">
        <v>1215</v>
      </c>
      <c r="J30" s="647" t="s">
        <v>1432</v>
      </c>
      <c r="K30" s="228"/>
      <c r="L30" s="226" t="s">
        <v>32</v>
      </c>
      <c r="M30" s="162" t="s">
        <v>106</v>
      </c>
      <c r="N30" s="162">
        <v>1</v>
      </c>
      <c r="O30" s="162">
        <v>180</v>
      </c>
      <c r="P30" s="162">
        <v>80</v>
      </c>
      <c r="Q30" s="162">
        <v>75</v>
      </c>
      <c r="R30" s="163">
        <f t="shared" si="1"/>
        <v>1.08</v>
      </c>
      <c r="S30" s="179">
        <f t="shared" si="2"/>
        <v>0</v>
      </c>
      <c r="T30" s="229" t="s">
        <v>110</v>
      </c>
      <c r="U30" s="227"/>
      <c r="V30" s="227"/>
      <c r="W30" s="230"/>
      <c r="X30" s="230"/>
      <c r="Y30" s="164"/>
      <c r="Z30" s="165"/>
      <c r="AA30" s="227"/>
      <c r="AB30" s="227"/>
      <c r="AC30" s="183">
        <f t="shared" si="3"/>
        <v>0</v>
      </c>
      <c r="AD30" s="233"/>
      <c r="AE30" s="166"/>
    </row>
    <row r="31" spans="1:31" s="19" customFormat="1" ht="12.75">
      <c r="A31" s="159" t="s">
        <v>114</v>
      </c>
      <c r="B31" s="160" t="s">
        <v>115</v>
      </c>
      <c r="C31" s="156" t="s">
        <v>1477</v>
      </c>
      <c r="D31" s="160" t="s">
        <v>1215</v>
      </c>
      <c r="E31" s="156" t="s">
        <v>852</v>
      </c>
      <c r="F31" s="48" t="s">
        <v>1441</v>
      </c>
      <c r="G31" s="176" t="s">
        <v>855</v>
      </c>
      <c r="H31" s="226">
        <v>1323</v>
      </c>
      <c r="I31" s="442" t="s">
        <v>1215</v>
      </c>
      <c r="J31" s="647" t="s">
        <v>1432</v>
      </c>
      <c r="K31" s="236"/>
      <c r="L31" s="226" t="s">
        <v>32</v>
      </c>
      <c r="M31" s="162" t="s">
        <v>106</v>
      </c>
      <c r="N31" s="162">
        <v>1</v>
      </c>
      <c r="O31" s="162">
        <v>180</v>
      </c>
      <c r="P31" s="162">
        <v>80</v>
      </c>
      <c r="Q31" s="162">
        <v>75</v>
      </c>
      <c r="R31" s="163">
        <f t="shared" si="1"/>
        <v>1.08</v>
      </c>
      <c r="S31" s="179">
        <f t="shared" si="2"/>
        <v>0</v>
      </c>
      <c r="T31" s="229" t="s">
        <v>110</v>
      </c>
      <c r="U31" s="235"/>
      <c r="V31" s="235"/>
      <c r="W31" s="237"/>
      <c r="X31" s="237"/>
      <c r="Y31" s="307"/>
      <c r="Z31" s="50"/>
      <c r="AA31" s="235"/>
      <c r="AB31" s="313"/>
      <c r="AC31" s="183">
        <f t="shared" si="3"/>
        <v>0</v>
      </c>
      <c r="AD31" s="240"/>
      <c r="AE31" s="51"/>
    </row>
    <row r="32" spans="1:31" s="19" customFormat="1" ht="12.75">
      <c r="A32" s="159" t="s">
        <v>114</v>
      </c>
      <c r="B32" s="160" t="s">
        <v>115</v>
      </c>
      <c r="C32" s="156" t="s">
        <v>1477</v>
      </c>
      <c r="D32" s="160" t="s">
        <v>1215</v>
      </c>
      <c r="E32" s="156" t="s">
        <v>852</v>
      </c>
      <c r="F32" s="160" t="s">
        <v>1441</v>
      </c>
      <c r="G32" s="176" t="s">
        <v>856</v>
      </c>
      <c r="H32" s="226">
        <v>1323</v>
      </c>
      <c r="I32" s="442" t="s">
        <v>1215</v>
      </c>
      <c r="J32" s="647" t="s">
        <v>1432</v>
      </c>
      <c r="K32" s="228"/>
      <c r="L32" s="226" t="s">
        <v>32</v>
      </c>
      <c r="M32" s="162" t="s">
        <v>106</v>
      </c>
      <c r="N32" s="162">
        <v>1</v>
      </c>
      <c r="O32" s="162">
        <v>180</v>
      </c>
      <c r="P32" s="162">
        <v>80</v>
      </c>
      <c r="Q32" s="162">
        <v>75</v>
      </c>
      <c r="R32" s="163">
        <f t="shared" si="1"/>
        <v>1.08</v>
      </c>
      <c r="S32" s="179">
        <f t="shared" si="2"/>
        <v>0</v>
      </c>
      <c r="T32" s="229" t="s">
        <v>110</v>
      </c>
      <c r="U32" s="227"/>
      <c r="V32" s="227"/>
      <c r="W32" s="230"/>
      <c r="X32" s="230"/>
      <c r="Y32" s="164"/>
      <c r="Z32" s="165"/>
      <c r="AA32" s="227"/>
      <c r="AB32" s="227"/>
      <c r="AC32" s="183">
        <f t="shared" si="3"/>
        <v>0</v>
      </c>
      <c r="AD32" s="233"/>
      <c r="AE32" s="166"/>
    </row>
    <row r="33" spans="1:31" s="19" customFormat="1" ht="12.75">
      <c r="A33" s="159" t="s">
        <v>114</v>
      </c>
      <c r="B33" s="160" t="s">
        <v>115</v>
      </c>
      <c r="C33" s="156" t="s">
        <v>1477</v>
      </c>
      <c r="D33" s="160" t="s">
        <v>1215</v>
      </c>
      <c r="E33" s="156" t="s">
        <v>852</v>
      </c>
      <c r="F33" s="160" t="s">
        <v>1441</v>
      </c>
      <c r="G33" s="176" t="s">
        <v>857</v>
      </c>
      <c r="H33" s="226">
        <v>1323</v>
      </c>
      <c r="I33" s="442" t="s">
        <v>1215</v>
      </c>
      <c r="J33" s="647" t="s">
        <v>1432</v>
      </c>
      <c r="K33" s="228"/>
      <c r="L33" s="226" t="s">
        <v>32</v>
      </c>
      <c r="M33" s="162" t="s">
        <v>106</v>
      </c>
      <c r="N33" s="162">
        <v>1</v>
      </c>
      <c r="O33" s="162">
        <v>160</v>
      </c>
      <c r="P33" s="162">
        <v>80</v>
      </c>
      <c r="Q33" s="162">
        <v>75</v>
      </c>
      <c r="R33" s="163">
        <f t="shared" si="1"/>
        <v>0.96</v>
      </c>
      <c r="S33" s="179">
        <f t="shared" si="2"/>
        <v>0</v>
      </c>
      <c r="T33" s="229" t="s">
        <v>110</v>
      </c>
      <c r="U33" s="227"/>
      <c r="V33" s="227"/>
      <c r="W33" s="230"/>
      <c r="X33" s="230"/>
      <c r="Y33" s="164"/>
      <c r="Z33" s="165"/>
      <c r="AA33" s="227"/>
      <c r="AB33" s="227"/>
      <c r="AC33" s="183">
        <f t="shared" si="3"/>
        <v>0</v>
      </c>
      <c r="AD33" s="233"/>
      <c r="AE33" s="166"/>
    </row>
    <row r="34" spans="1:31" s="19" customFormat="1" ht="12.75">
      <c r="A34" s="159" t="s">
        <v>114</v>
      </c>
      <c r="B34" s="160" t="s">
        <v>115</v>
      </c>
      <c r="C34" s="156" t="s">
        <v>1477</v>
      </c>
      <c r="D34" s="160" t="s">
        <v>1215</v>
      </c>
      <c r="E34" s="156" t="s">
        <v>852</v>
      </c>
      <c r="F34" s="48" t="s">
        <v>1441</v>
      </c>
      <c r="G34" s="176" t="s">
        <v>858</v>
      </c>
      <c r="H34" s="226">
        <v>1323</v>
      </c>
      <c r="I34" s="442" t="s">
        <v>1215</v>
      </c>
      <c r="J34" s="647" t="s">
        <v>1432</v>
      </c>
      <c r="K34" s="236"/>
      <c r="L34" s="226" t="s">
        <v>32</v>
      </c>
      <c r="M34" s="49" t="s">
        <v>106</v>
      </c>
      <c r="N34" s="162">
        <v>1</v>
      </c>
      <c r="O34" s="49">
        <v>130</v>
      </c>
      <c r="P34" s="49">
        <v>75</v>
      </c>
      <c r="Q34" s="49">
        <v>75</v>
      </c>
      <c r="R34" s="163">
        <f t="shared" si="1"/>
        <v>0.73125</v>
      </c>
      <c r="S34" s="179">
        <f t="shared" si="2"/>
        <v>0</v>
      </c>
      <c r="T34" s="229" t="s">
        <v>110</v>
      </c>
      <c r="U34" s="235"/>
      <c r="V34" s="235"/>
      <c r="W34" s="237"/>
      <c r="X34" s="237"/>
      <c r="Y34" s="307"/>
      <c r="Z34" s="50"/>
      <c r="AA34" s="235"/>
      <c r="AB34" s="313"/>
      <c r="AC34" s="183">
        <f t="shared" si="3"/>
        <v>0</v>
      </c>
      <c r="AD34" s="240"/>
      <c r="AE34" s="51"/>
    </row>
    <row r="35" spans="1:31" s="19" customFormat="1" ht="12.75">
      <c r="A35" s="159" t="s">
        <v>114</v>
      </c>
      <c r="B35" s="160" t="s">
        <v>115</v>
      </c>
      <c r="C35" s="156" t="s">
        <v>1477</v>
      </c>
      <c r="D35" s="160" t="s">
        <v>1215</v>
      </c>
      <c r="E35" s="156" t="s">
        <v>852</v>
      </c>
      <c r="F35" s="48" t="s">
        <v>1441</v>
      </c>
      <c r="G35" s="176" t="s">
        <v>859</v>
      </c>
      <c r="H35" s="226">
        <v>1323</v>
      </c>
      <c r="I35" s="442" t="s">
        <v>1215</v>
      </c>
      <c r="J35" s="647" t="s">
        <v>1432</v>
      </c>
      <c r="K35" s="236"/>
      <c r="L35" s="226" t="s">
        <v>32</v>
      </c>
      <c r="M35" s="49" t="s">
        <v>106</v>
      </c>
      <c r="N35" s="162">
        <v>1</v>
      </c>
      <c r="O35" s="49">
        <v>130</v>
      </c>
      <c r="P35" s="49">
        <v>75</v>
      </c>
      <c r="Q35" s="49">
        <v>75</v>
      </c>
      <c r="R35" s="163">
        <f t="shared" si="1"/>
        <v>0.73125</v>
      </c>
      <c r="S35" s="179">
        <f t="shared" si="2"/>
        <v>0</v>
      </c>
      <c r="T35" s="229" t="s">
        <v>110</v>
      </c>
      <c r="U35" s="235"/>
      <c r="V35" s="235"/>
      <c r="W35" s="237"/>
      <c r="X35" s="237"/>
      <c r="Y35" s="307"/>
      <c r="Z35" s="50"/>
      <c r="AA35" s="235"/>
      <c r="AB35" s="313"/>
      <c r="AC35" s="183">
        <f t="shared" si="3"/>
        <v>0</v>
      </c>
      <c r="AD35" s="240"/>
      <c r="AE35" s="51"/>
    </row>
    <row r="36" spans="1:31" s="19" customFormat="1" ht="12.75">
      <c r="A36" s="159" t="s">
        <v>114</v>
      </c>
      <c r="B36" s="160" t="s">
        <v>115</v>
      </c>
      <c r="C36" s="156" t="s">
        <v>1477</v>
      </c>
      <c r="D36" s="160" t="s">
        <v>1215</v>
      </c>
      <c r="E36" s="156" t="s">
        <v>852</v>
      </c>
      <c r="F36" s="105" t="s">
        <v>1441</v>
      </c>
      <c r="G36" s="176" t="s">
        <v>860</v>
      </c>
      <c r="H36" s="226">
        <v>1323</v>
      </c>
      <c r="I36" s="442" t="s">
        <v>1215</v>
      </c>
      <c r="J36" s="647" t="s">
        <v>1432</v>
      </c>
      <c r="K36" s="243"/>
      <c r="L36" s="226" t="s">
        <v>32</v>
      </c>
      <c r="M36" s="106" t="s">
        <v>106</v>
      </c>
      <c r="N36" s="162">
        <v>1</v>
      </c>
      <c r="O36" s="106">
        <v>150</v>
      </c>
      <c r="P36" s="106">
        <v>75</v>
      </c>
      <c r="Q36" s="106">
        <v>75</v>
      </c>
      <c r="R36" s="163">
        <f t="shared" si="1"/>
        <v>0.84375</v>
      </c>
      <c r="S36" s="179">
        <f t="shared" si="2"/>
        <v>0</v>
      </c>
      <c r="T36" s="229" t="s">
        <v>110</v>
      </c>
      <c r="U36" s="242"/>
      <c r="V36" s="242"/>
      <c r="W36" s="244"/>
      <c r="X36" s="244"/>
      <c r="Y36" s="314"/>
      <c r="Z36" s="107"/>
      <c r="AA36" s="242"/>
      <c r="AB36" s="315"/>
      <c r="AC36" s="183">
        <f t="shared" si="3"/>
        <v>0</v>
      </c>
      <c r="AD36" s="246"/>
      <c r="AE36" s="108"/>
    </row>
    <row r="37" spans="1:31" s="19" customFormat="1" ht="12.75">
      <c r="A37" s="159" t="s">
        <v>114</v>
      </c>
      <c r="B37" s="160" t="s">
        <v>115</v>
      </c>
      <c r="C37" s="156" t="s">
        <v>1477</v>
      </c>
      <c r="D37" s="160" t="s">
        <v>1215</v>
      </c>
      <c r="E37" s="156" t="s">
        <v>852</v>
      </c>
      <c r="F37" s="105"/>
      <c r="G37" s="176" t="s">
        <v>861</v>
      </c>
      <c r="H37" s="241"/>
      <c r="I37" s="242"/>
      <c r="J37" s="158"/>
      <c r="K37" s="411" t="s">
        <v>1536</v>
      </c>
      <c r="L37" s="226" t="s">
        <v>32</v>
      </c>
      <c r="M37" s="106" t="s">
        <v>106</v>
      </c>
      <c r="N37" s="162">
        <v>1</v>
      </c>
      <c r="O37" s="106">
        <v>150</v>
      </c>
      <c r="P37" s="106">
        <v>75</v>
      </c>
      <c r="Q37" s="106">
        <v>75</v>
      </c>
      <c r="R37" s="163">
        <f t="shared" si="1"/>
        <v>0.84375</v>
      </c>
      <c r="S37" s="179">
        <f t="shared" si="2"/>
        <v>0.84375</v>
      </c>
      <c r="T37" s="413" t="s">
        <v>99</v>
      </c>
      <c r="U37" s="242"/>
      <c r="V37" s="242"/>
      <c r="W37" s="244"/>
      <c r="X37" s="244"/>
      <c r="Y37" s="314"/>
      <c r="Z37" s="107"/>
      <c r="AA37" s="242"/>
      <c r="AB37" s="315"/>
      <c r="AC37" s="183">
        <f t="shared" si="3"/>
        <v>0</v>
      </c>
      <c r="AD37" s="246"/>
      <c r="AE37" s="108" t="s">
        <v>140</v>
      </c>
    </row>
    <row r="38" spans="1:31" s="19" customFormat="1" ht="12.75">
      <c r="A38" s="159" t="s">
        <v>114</v>
      </c>
      <c r="B38" s="160" t="s">
        <v>115</v>
      </c>
      <c r="C38" s="156" t="s">
        <v>1477</v>
      </c>
      <c r="D38" s="160" t="s">
        <v>1215</v>
      </c>
      <c r="E38" s="156" t="s">
        <v>852</v>
      </c>
      <c r="F38" s="105" t="s">
        <v>1441</v>
      </c>
      <c r="G38" s="176" t="s">
        <v>862</v>
      </c>
      <c r="H38" s="226">
        <v>1323</v>
      </c>
      <c r="I38" s="442" t="s">
        <v>1215</v>
      </c>
      <c r="J38" s="647" t="s">
        <v>1432</v>
      </c>
      <c r="K38" s="243"/>
      <c r="L38" s="226" t="s">
        <v>32</v>
      </c>
      <c r="M38" s="106" t="s">
        <v>106</v>
      </c>
      <c r="N38" s="162">
        <v>1</v>
      </c>
      <c r="O38" s="106">
        <v>120</v>
      </c>
      <c r="P38" s="106">
        <v>60</v>
      </c>
      <c r="Q38" s="106">
        <v>75</v>
      </c>
      <c r="R38" s="163">
        <f t="shared" si="1"/>
        <v>0.54</v>
      </c>
      <c r="S38" s="179">
        <f t="shared" si="2"/>
        <v>0</v>
      </c>
      <c r="T38" s="229" t="s">
        <v>110</v>
      </c>
      <c r="U38" s="242"/>
      <c r="V38" s="242"/>
      <c r="W38" s="244"/>
      <c r="X38" s="244"/>
      <c r="Y38" s="314"/>
      <c r="Z38" s="107"/>
      <c r="AA38" s="242"/>
      <c r="AB38" s="315"/>
      <c r="AC38" s="183">
        <f t="shared" si="3"/>
        <v>0</v>
      </c>
      <c r="AD38" s="246"/>
      <c r="AE38" s="108"/>
    </row>
    <row r="39" spans="1:31" s="19" customFormat="1" ht="12.75">
      <c r="A39" s="159" t="s">
        <v>114</v>
      </c>
      <c r="B39" s="160" t="s">
        <v>115</v>
      </c>
      <c r="C39" s="156" t="s">
        <v>1477</v>
      </c>
      <c r="D39" s="160" t="s">
        <v>1215</v>
      </c>
      <c r="E39" s="156" t="s">
        <v>852</v>
      </c>
      <c r="F39" s="105" t="s">
        <v>1441</v>
      </c>
      <c r="G39" s="176" t="s">
        <v>863</v>
      </c>
      <c r="H39" s="226">
        <v>1323</v>
      </c>
      <c r="I39" s="442" t="s">
        <v>1215</v>
      </c>
      <c r="J39" s="647" t="s">
        <v>1432</v>
      </c>
      <c r="K39" s="243"/>
      <c r="L39" s="226" t="s">
        <v>32</v>
      </c>
      <c r="M39" s="106" t="s">
        <v>106</v>
      </c>
      <c r="N39" s="162">
        <v>1</v>
      </c>
      <c r="O39" s="106">
        <v>120</v>
      </c>
      <c r="P39" s="106">
        <v>60</v>
      </c>
      <c r="Q39" s="106">
        <v>75</v>
      </c>
      <c r="R39" s="163">
        <f t="shared" si="1"/>
        <v>0.54</v>
      </c>
      <c r="S39" s="179">
        <f t="shared" si="2"/>
        <v>0</v>
      </c>
      <c r="T39" s="229" t="s">
        <v>110</v>
      </c>
      <c r="U39" s="242"/>
      <c r="V39" s="242"/>
      <c r="W39" s="244"/>
      <c r="X39" s="244"/>
      <c r="Y39" s="314"/>
      <c r="Z39" s="107"/>
      <c r="AA39" s="242"/>
      <c r="AB39" s="315"/>
      <c r="AC39" s="183">
        <f t="shared" si="3"/>
        <v>0</v>
      </c>
      <c r="AD39" s="246"/>
      <c r="AE39" s="108"/>
    </row>
    <row r="40" spans="1:31" s="19" customFormat="1" ht="12.75">
      <c r="A40" s="159" t="s">
        <v>114</v>
      </c>
      <c r="B40" s="160" t="s">
        <v>115</v>
      </c>
      <c r="C40" s="156" t="s">
        <v>1477</v>
      </c>
      <c r="D40" s="160" t="s">
        <v>1215</v>
      </c>
      <c r="E40" s="156" t="s">
        <v>852</v>
      </c>
      <c r="F40" s="105" t="s">
        <v>1441</v>
      </c>
      <c r="G40" s="176" t="s">
        <v>864</v>
      </c>
      <c r="H40" s="241">
        <v>1222</v>
      </c>
      <c r="I40" s="242">
        <v>2</v>
      </c>
      <c r="J40" s="158" t="s">
        <v>1462</v>
      </c>
      <c r="K40" s="243"/>
      <c r="L40" s="226" t="s">
        <v>32</v>
      </c>
      <c r="M40" s="106" t="s">
        <v>113</v>
      </c>
      <c r="N40" s="162">
        <v>1</v>
      </c>
      <c r="O40" s="106">
        <v>120</v>
      </c>
      <c r="P40" s="106">
        <v>45</v>
      </c>
      <c r="Q40" s="106">
        <v>180</v>
      </c>
      <c r="R40" s="163">
        <f t="shared" si="1"/>
        <v>0.972</v>
      </c>
      <c r="S40" s="179">
        <f t="shared" si="2"/>
        <v>0</v>
      </c>
      <c r="T40" s="229" t="s">
        <v>110</v>
      </c>
      <c r="U40" s="242"/>
      <c r="V40" s="242"/>
      <c r="W40" s="244"/>
      <c r="X40" s="244"/>
      <c r="Y40" s="314"/>
      <c r="Z40" s="107"/>
      <c r="AA40" s="242"/>
      <c r="AB40" s="315"/>
      <c r="AC40" s="183">
        <f t="shared" si="3"/>
        <v>0</v>
      </c>
      <c r="AD40" s="246"/>
      <c r="AE40" s="108"/>
    </row>
    <row r="41" spans="1:31" s="19" customFormat="1" ht="12.75">
      <c r="A41" s="159" t="s">
        <v>114</v>
      </c>
      <c r="B41" s="160" t="s">
        <v>115</v>
      </c>
      <c r="C41" s="156" t="s">
        <v>1477</v>
      </c>
      <c r="D41" s="160" t="s">
        <v>1215</v>
      </c>
      <c r="E41" s="156" t="s">
        <v>852</v>
      </c>
      <c r="F41" s="105" t="s">
        <v>1441</v>
      </c>
      <c r="G41" s="176" t="s">
        <v>865</v>
      </c>
      <c r="H41" s="241">
        <v>1222</v>
      </c>
      <c r="I41" s="242">
        <v>2</v>
      </c>
      <c r="J41" s="158" t="s">
        <v>1462</v>
      </c>
      <c r="K41" s="243"/>
      <c r="L41" s="226" t="s">
        <v>32</v>
      </c>
      <c r="M41" s="106" t="s">
        <v>113</v>
      </c>
      <c r="N41" s="162">
        <v>1</v>
      </c>
      <c r="O41" s="106">
        <v>120</v>
      </c>
      <c r="P41" s="106">
        <v>45</v>
      </c>
      <c r="Q41" s="106">
        <v>180</v>
      </c>
      <c r="R41" s="163">
        <f t="shared" si="1"/>
        <v>0.972</v>
      </c>
      <c r="S41" s="179">
        <f t="shared" si="2"/>
        <v>0</v>
      </c>
      <c r="T41" s="229" t="s">
        <v>110</v>
      </c>
      <c r="U41" s="242"/>
      <c r="V41" s="242"/>
      <c r="W41" s="244"/>
      <c r="X41" s="244"/>
      <c r="Y41" s="314"/>
      <c r="Z41" s="107"/>
      <c r="AA41" s="242"/>
      <c r="AB41" s="315"/>
      <c r="AC41" s="183">
        <f t="shared" si="3"/>
        <v>0</v>
      </c>
      <c r="AD41" s="246"/>
      <c r="AE41" s="108"/>
    </row>
    <row r="42" spans="1:31" s="19" customFormat="1" ht="12.75">
      <c r="A42" s="159" t="s">
        <v>114</v>
      </c>
      <c r="B42" s="160" t="s">
        <v>115</v>
      </c>
      <c r="C42" s="156" t="s">
        <v>1477</v>
      </c>
      <c r="D42" s="160" t="s">
        <v>1215</v>
      </c>
      <c r="E42" s="156" t="s">
        <v>852</v>
      </c>
      <c r="F42" s="105" t="s">
        <v>1441</v>
      </c>
      <c r="G42" s="176" t="s">
        <v>866</v>
      </c>
      <c r="H42" s="226">
        <v>1323</v>
      </c>
      <c r="I42" s="442" t="s">
        <v>1215</v>
      </c>
      <c r="J42" s="647" t="s">
        <v>1432</v>
      </c>
      <c r="K42" s="243"/>
      <c r="L42" s="226" t="s">
        <v>32</v>
      </c>
      <c r="M42" s="106" t="s">
        <v>290</v>
      </c>
      <c r="N42" s="162">
        <v>1</v>
      </c>
      <c r="O42" s="106">
        <v>118</v>
      </c>
      <c r="P42" s="106">
        <v>36</v>
      </c>
      <c r="Q42" s="106">
        <v>200</v>
      </c>
      <c r="R42" s="163">
        <f t="shared" si="1"/>
        <v>0.8496</v>
      </c>
      <c r="S42" s="179">
        <f t="shared" si="2"/>
        <v>0</v>
      </c>
      <c r="T42" s="229" t="s">
        <v>110</v>
      </c>
      <c r="U42" s="242"/>
      <c r="V42" s="242"/>
      <c r="W42" s="244"/>
      <c r="X42" s="244"/>
      <c r="Y42" s="314"/>
      <c r="Z42" s="107"/>
      <c r="AA42" s="242"/>
      <c r="AB42" s="315"/>
      <c r="AC42" s="183">
        <f t="shared" si="3"/>
        <v>0</v>
      </c>
      <c r="AD42" s="246"/>
      <c r="AE42" s="108"/>
    </row>
    <row r="43" spans="1:31" s="19" customFormat="1" ht="12.75">
      <c r="A43" s="159" t="s">
        <v>114</v>
      </c>
      <c r="B43" s="160" t="s">
        <v>115</v>
      </c>
      <c r="C43" s="156" t="s">
        <v>1477</v>
      </c>
      <c r="D43" s="160" t="s">
        <v>1215</v>
      </c>
      <c r="E43" s="156" t="s">
        <v>852</v>
      </c>
      <c r="F43" s="105" t="s">
        <v>1441</v>
      </c>
      <c r="G43" s="176" t="s">
        <v>867</v>
      </c>
      <c r="H43" s="226">
        <v>1323</v>
      </c>
      <c r="I43" s="442" t="s">
        <v>1215</v>
      </c>
      <c r="J43" s="647" t="s">
        <v>1432</v>
      </c>
      <c r="K43" s="243"/>
      <c r="L43" s="226" t="s">
        <v>32</v>
      </c>
      <c r="M43" s="106" t="s">
        <v>290</v>
      </c>
      <c r="N43" s="162">
        <v>1</v>
      </c>
      <c r="O43" s="106">
        <v>118</v>
      </c>
      <c r="P43" s="106">
        <v>36</v>
      </c>
      <c r="Q43" s="106">
        <v>200</v>
      </c>
      <c r="R43" s="163">
        <f t="shared" si="1"/>
        <v>0.8496</v>
      </c>
      <c r="S43" s="179">
        <f t="shared" si="2"/>
        <v>0</v>
      </c>
      <c r="T43" s="229" t="s">
        <v>110</v>
      </c>
      <c r="U43" s="242"/>
      <c r="V43" s="242"/>
      <c r="W43" s="244"/>
      <c r="X43" s="244"/>
      <c r="Y43" s="314"/>
      <c r="Z43" s="107"/>
      <c r="AA43" s="242"/>
      <c r="AB43" s="315"/>
      <c r="AC43" s="183">
        <f t="shared" si="3"/>
        <v>0</v>
      </c>
      <c r="AD43" s="246"/>
      <c r="AE43" s="108"/>
    </row>
    <row r="44" spans="1:31" s="19" customFormat="1" ht="12.75">
      <c r="A44" s="159" t="s">
        <v>114</v>
      </c>
      <c r="B44" s="160" t="s">
        <v>115</v>
      </c>
      <c r="C44" s="156" t="s">
        <v>1477</v>
      </c>
      <c r="D44" s="160" t="s">
        <v>1215</v>
      </c>
      <c r="E44" s="156" t="s">
        <v>852</v>
      </c>
      <c r="F44" s="105" t="s">
        <v>1441</v>
      </c>
      <c r="G44" s="176" t="s">
        <v>868</v>
      </c>
      <c r="H44" s="226">
        <v>1323</v>
      </c>
      <c r="I44" s="442" t="s">
        <v>1215</v>
      </c>
      <c r="J44" s="647" t="s">
        <v>1432</v>
      </c>
      <c r="K44" s="243"/>
      <c r="L44" s="226" t="s">
        <v>32</v>
      </c>
      <c r="M44" s="106" t="s">
        <v>106</v>
      </c>
      <c r="N44" s="162">
        <v>1</v>
      </c>
      <c r="O44" s="106">
        <v>45</v>
      </c>
      <c r="P44" s="106">
        <v>45</v>
      </c>
      <c r="Q44" s="106">
        <v>60</v>
      </c>
      <c r="R44" s="163">
        <f t="shared" si="1"/>
        <v>0.1215</v>
      </c>
      <c r="S44" s="179">
        <f t="shared" si="2"/>
        <v>0</v>
      </c>
      <c r="T44" s="229" t="s">
        <v>110</v>
      </c>
      <c r="U44" s="242"/>
      <c r="V44" s="242"/>
      <c r="W44" s="244"/>
      <c r="X44" s="244"/>
      <c r="Y44" s="314"/>
      <c r="Z44" s="107"/>
      <c r="AA44" s="242"/>
      <c r="AB44" s="315"/>
      <c r="AC44" s="183">
        <f t="shared" si="3"/>
        <v>0</v>
      </c>
      <c r="AD44" s="246"/>
      <c r="AE44" s="108"/>
    </row>
    <row r="45" spans="1:31" s="19" customFormat="1" ht="12.75">
      <c r="A45" s="159" t="s">
        <v>114</v>
      </c>
      <c r="B45" s="160" t="s">
        <v>115</v>
      </c>
      <c r="C45" s="156" t="s">
        <v>1477</v>
      </c>
      <c r="D45" s="160" t="s">
        <v>1215</v>
      </c>
      <c r="E45" s="156" t="s">
        <v>852</v>
      </c>
      <c r="F45" s="105"/>
      <c r="G45" s="176" t="s">
        <v>869</v>
      </c>
      <c r="H45" s="241"/>
      <c r="I45" s="242"/>
      <c r="J45" s="158"/>
      <c r="K45" s="411" t="s">
        <v>1536</v>
      </c>
      <c r="L45" s="226" t="s">
        <v>32</v>
      </c>
      <c r="M45" s="106" t="s">
        <v>212</v>
      </c>
      <c r="N45" s="162">
        <v>1</v>
      </c>
      <c r="O45" s="106">
        <v>150</v>
      </c>
      <c r="P45" s="106">
        <v>75</v>
      </c>
      <c r="Q45" s="106">
        <v>70</v>
      </c>
      <c r="R45" s="163">
        <f t="shared" si="1"/>
        <v>0.7875</v>
      </c>
      <c r="S45" s="179">
        <f t="shared" si="2"/>
        <v>0.7875</v>
      </c>
      <c r="T45" s="482" t="s">
        <v>99</v>
      </c>
      <c r="U45" s="242"/>
      <c r="V45" s="242"/>
      <c r="W45" s="244"/>
      <c r="X45" s="244"/>
      <c r="Y45" s="314"/>
      <c r="Z45" s="107"/>
      <c r="AA45" s="242"/>
      <c r="AB45" s="315"/>
      <c r="AC45" s="183">
        <f t="shared" si="3"/>
        <v>0</v>
      </c>
      <c r="AD45" s="246"/>
      <c r="AE45" s="108" t="s">
        <v>140</v>
      </c>
    </row>
    <row r="46" spans="1:31" s="19" customFormat="1" ht="12.75">
      <c r="A46" s="159" t="s">
        <v>114</v>
      </c>
      <c r="B46" s="160" t="s">
        <v>115</v>
      </c>
      <c r="C46" s="156" t="s">
        <v>1477</v>
      </c>
      <c r="D46" s="160" t="s">
        <v>1215</v>
      </c>
      <c r="E46" s="156" t="s">
        <v>852</v>
      </c>
      <c r="F46" s="105" t="s">
        <v>1441</v>
      </c>
      <c r="G46" s="176" t="s">
        <v>870</v>
      </c>
      <c r="H46" s="226">
        <v>1323</v>
      </c>
      <c r="I46" s="442" t="s">
        <v>1215</v>
      </c>
      <c r="J46" s="647" t="s">
        <v>1432</v>
      </c>
      <c r="K46" s="243"/>
      <c r="L46" s="226" t="s">
        <v>32</v>
      </c>
      <c r="M46" s="106" t="s">
        <v>345</v>
      </c>
      <c r="N46" s="162">
        <v>1</v>
      </c>
      <c r="O46" s="106"/>
      <c r="P46" s="106"/>
      <c r="Q46" s="106"/>
      <c r="R46" s="163">
        <v>0.5</v>
      </c>
      <c r="S46" s="179">
        <f t="shared" si="2"/>
        <v>0</v>
      </c>
      <c r="T46" s="229" t="s">
        <v>110</v>
      </c>
      <c r="U46" s="242"/>
      <c r="V46" s="242"/>
      <c r="W46" s="244"/>
      <c r="X46" s="244"/>
      <c r="Y46" s="314"/>
      <c r="Z46" s="107"/>
      <c r="AA46" s="242"/>
      <c r="AB46" s="315"/>
      <c r="AC46" s="183">
        <f t="shared" si="3"/>
        <v>0</v>
      </c>
      <c r="AD46" s="246"/>
      <c r="AE46" s="108"/>
    </row>
    <row r="47" spans="1:31" s="19" customFormat="1" ht="12.75">
      <c r="A47" s="159" t="s">
        <v>114</v>
      </c>
      <c r="B47" s="160" t="s">
        <v>115</v>
      </c>
      <c r="C47" s="156" t="s">
        <v>1477</v>
      </c>
      <c r="D47" s="160" t="s">
        <v>1215</v>
      </c>
      <c r="E47" s="156" t="s">
        <v>852</v>
      </c>
      <c r="F47" s="105" t="s">
        <v>1441</v>
      </c>
      <c r="G47" s="176" t="s">
        <v>871</v>
      </c>
      <c r="H47" s="226">
        <v>1323</v>
      </c>
      <c r="I47" s="442" t="s">
        <v>1215</v>
      </c>
      <c r="J47" s="647" t="s">
        <v>1432</v>
      </c>
      <c r="K47" s="243"/>
      <c r="L47" s="226" t="s">
        <v>32</v>
      </c>
      <c r="M47" s="106" t="s">
        <v>345</v>
      </c>
      <c r="N47" s="162">
        <v>1</v>
      </c>
      <c r="O47" s="106"/>
      <c r="P47" s="106"/>
      <c r="Q47" s="106"/>
      <c r="R47" s="163">
        <v>0.5</v>
      </c>
      <c r="S47" s="179">
        <f t="shared" si="2"/>
        <v>0</v>
      </c>
      <c r="T47" s="229" t="s">
        <v>110</v>
      </c>
      <c r="U47" s="242"/>
      <c r="V47" s="242"/>
      <c r="W47" s="244"/>
      <c r="X47" s="244"/>
      <c r="Y47" s="314"/>
      <c r="Z47" s="107"/>
      <c r="AA47" s="242"/>
      <c r="AB47" s="315"/>
      <c r="AC47" s="183">
        <f t="shared" si="3"/>
        <v>0</v>
      </c>
      <c r="AD47" s="246"/>
      <c r="AE47" s="108"/>
    </row>
    <row r="48" spans="1:31" s="19" customFormat="1" ht="12.75">
      <c r="A48" s="159" t="s">
        <v>114</v>
      </c>
      <c r="B48" s="160" t="s">
        <v>115</v>
      </c>
      <c r="C48" s="156" t="s">
        <v>1477</v>
      </c>
      <c r="D48" s="160" t="s">
        <v>1215</v>
      </c>
      <c r="E48" s="156" t="s">
        <v>852</v>
      </c>
      <c r="F48" s="105" t="s">
        <v>1441</v>
      </c>
      <c r="G48" s="176" t="s">
        <v>872</v>
      </c>
      <c r="H48" s="226">
        <v>1323</v>
      </c>
      <c r="I48" s="442" t="s">
        <v>1215</v>
      </c>
      <c r="J48" s="647" t="s">
        <v>1432</v>
      </c>
      <c r="K48" s="243"/>
      <c r="L48" s="226" t="s">
        <v>32</v>
      </c>
      <c r="M48" s="106" t="s">
        <v>345</v>
      </c>
      <c r="N48" s="162">
        <v>1</v>
      </c>
      <c r="O48" s="106"/>
      <c r="P48" s="106"/>
      <c r="Q48" s="106"/>
      <c r="R48" s="163">
        <v>0.5</v>
      </c>
      <c r="S48" s="179">
        <f t="shared" si="2"/>
        <v>0</v>
      </c>
      <c r="T48" s="229" t="s">
        <v>110</v>
      </c>
      <c r="U48" s="242"/>
      <c r="V48" s="242"/>
      <c r="W48" s="244"/>
      <c r="X48" s="244"/>
      <c r="Y48" s="314"/>
      <c r="Z48" s="107"/>
      <c r="AA48" s="242"/>
      <c r="AB48" s="315"/>
      <c r="AC48" s="183">
        <f t="shared" si="3"/>
        <v>0</v>
      </c>
      <c r="AD48" s="246"/>
      <c r="AE48" s="108"/>
    </row>
    <row r="49" spans="1:31" s="19" customFormat="1" ht="12.75">
      <c r="A49" s="159" t="s">
        <v>114</v>
      </c>
      <c r="B49" s="160" t="s">
        <v>115</v>
      </c>
      <c r="C49" s="156" t="s">
        <v>1477</v>
      </c>
      <c r="D49" s="160" t="s">
        <v>1215</v>
      </c>
      <c r="E49" s="156" t="s">
        <v>852</v>
      </c>
      <c r="F49" s="105" t="s">
        <v>1441</v>
      </c>
      <c r="G49" s="176" t="s">
        <v>873</v>
      </c>
      <c r="H49" s="226">
        <v>1323</v>
      </c>
      <c r="I49" s="442" t="s">
        <v>1215</v>
      </c>
      <c r="J49" s="647" t="s">
        <v>1432</v>
      </c>
      <c r="K49" s="243"/>
      <c r="L49" s="226" t="s">
        <v>32</v>
      </c>
      <c r="M49" s="106" t="s">
        <v>345</v>
      </c>
      <c r="N49" s="162">
        <v>1</v>
      </c>
      <c r="O49" s="106"/>
      <c r="P49" s="106"/>
      <c r="Q49" s="106"/>
      <c r="R49" s="163">
        <v>0.5</v>
      </c>
      <c r="S49" s="179">
        <f t="shared" si="2"/>
        <v>0</v>
      </c>
      <c r="T49" s="229" t="s">
        <v>110</v>
      </c>
      <c r="U49" s="242"/>
      <c r="V49" s="242"/>
      <c r="W49" s="244"/>
      <c r="X49" s="244"/>
      <c r="Y49" s="314"/>
      <c r="Z49" s="107"/>
      <c r="AA49" s="242"/>
      <c r="AB49" s="315"/>
      <c r="AC49" s="183">
        <f t="shared" si="3"/>
        <v>0</v>
      </c>
      <c r="AD49" s="246"/>
      <c r="AE49" s="108"/>
    </row>
    <row r="50" spans="1:31" s="19" customFormat="1" ht="12.75">
      <c r="A50" s="159" t="s">
        <v>114</v>
      </c>
      <c r="B50" s="160" t="s">
        <v>115</v>
      </c>
      <c r="C50" s="156" t="s">
        <v>1477</v>
      </c>
      <c r="D50" s="160" t="s">
        <v>1215</v>
      </c>
      <c r="E50" s="156" t="s">
        <v>852</v>
      </c>
      <c r="F50" s="105"/>
      <c r="G50" s="176" t="s">
        <v>874</v>
      </c>
      <c r="H50" s="241"/>
      <c r="I50" s="242"/>
      <c r="J50" s="158"/>
      <c r="K50" s="411" t="s">
        <v>1463</v>
      </c>
      <c r="L50" s="226" t="s">
        <v>32</v>
      </c>
      <c r="M50" s="106" t="s">
        <v>107</v>
      </c>
      <c r="N50" s="162">
        <v>1</v>
      </c>
      <c r="O50" s="106"/>
      <c r="P50" s="106"/>
      <c r="Q50" s="106"/>
      <c r="R50" s="163">
        <v>0.5</v>
      </c>
      <c r="S50" s="179">
        <f t="shared" si="2"/>
        <v>0.5</v>
      </c>
      <c r="T50" s="413" t="s">
        <v>99</v>
      </c>
      <c r="U50" s="242"/>
      <c r="V50" s="242"/>
      <c r="W50" s="244"/>
      <c r="X50" s="244"/>
      <c r="Y50" s="314"/>
      <c r="Z50" s="107"/>
      <c r="AA50" s="242"/>
      <c r="AB50" s="315"/>
      <c r="AC50" s="183">
        <f t="shared" si="3"/>
        <v>0</v>
      </c>
      <c r="AD50" s="246"/>
      <c r="AE50" s="108" t="s">
        <v>140</v>
      </c>
    </row>
    <row r="51" spans="1:31" s="19" customFormat="1" ht="12.75">
      <c r="A51" s="159" t="s">
        <v>114</v>
      </c>
      <c r="B51" s="160" t="s">
        <v>115</v>
      </c>
      <c r="C51" s="156" t="s">
        <v>1477</v>
      </c>
      <c r="D51" s="160" t="s">
        <v>1215</v>
      </c>
      <c r="E51" s="156" t="s">
        <v>852</v>
      </c>
      <c r="F51" s="105"/>
      <c r="G51" s="176" t="s">
        <v>875</v>
      </c>
      <c r="H51" s="241"/>
      <c r="I51" s="242"/>
      <c r="J51" s="158"/>
      <c r="K51" s="411" t="s">
        <v>1463</v>
      </c>
      <c r="L51" s="226" t="s">
        <v>32</v>
      </c>
      <c r="M51" s="106" t="s">
        <v>107</v>
      </c>
      <c r="N51" s="162">
        <v>1</v>
      </c>
      <c r="O51" s="106"/>
      <c r="P51" s="106"/>
      <c r="Q51" s="106"/>
      <c r="R51" s="163">
        <v>0.5</v>
      </c>
      <c r="S51" s="179">
        <f t="shared" si="2"/>
        <v>0.5</v>
      </c>
      <c r="T51" s="413" t="s">
        <v>99</v>
      </c>
      <c r="U51" s="242"/>
      <c r="V51" s="242"/>
      <c r="W51" s="244"/>
      <c r="X51" s="244"/>
      <c r="Y51" s="314"/>
      <c r="Z51" s="107"/>
      <c r="AA51" s="242"/>
      <c r="AB51" s="315"/>
      <c r="AC51" s="183">
        <f t="shared" si="3"/>
        <v>0</v>
      </c>
      <c r="AD51" s="246"/>
      <c r="AE51" s="108" t="s">
        <v>140</v>
      </c>
    </row>
    <row r="52" spans="1:31" s="19" customFormat="1" ht="12.75">
      <c r="A52" s="159" t="s">
        <v>114</v>
      </c>
      <c r="B52" s="160" t="s">
        <v>115</v>
      </c>
      <c r="C52" s="156" t="s">
        <v>1477</v>
      </c>
      <c r="D52" s="160" t="s">
        <v>1215</v>
      </c>
      <c r="E52" s="156" t="s">
        <v>852</v>
      </c>
      <c r="F52" s="105"/>
      <c r="G52" s="176" t="s">
        <v>876</v>
      </c>
      <c r="H52" s="241"/>
      <c r="I52" s="242"/>
      <c r="J52" s="158"/>
      <c r="K52" s="411" t="s">
        <v>1463</v>
      </c>
      <c r="L52" s="226" t="s">
        <v>32</v>
      </c>
      <c r="M52" s="106" t="s">
        <v>107</v>
      </c>
      <c r="N52" s="162">
        <v>1</v>
      </c>
      <c r="O52" s="106"/>
      <c r="P52" s="106"/>
      <c r="Q52" s="106"/>
      <c r="R52" s="163">
        <v>0.5</v>
      </c>
      <c r="S52" s="179">
        <f t="shared" si="2"/>
        <v>0.5</v>
      </c>
      <c r="T52" s="413" t="s">
        <v>99</v>
      </c>
      <c r="U52" s="242"/>
      <c r="V52" s="242"/>
      <c r="W52" s="244"/>
      <c r="X52" s="244"/>
      <c r="Y52" s="314"/>
      <c r="Z52" s="107"/>
      <c r="AA52" s="242"/>
      <c r="AB52" s="315"/>
      <c r="AC52" s="183">
        <f t="shared" si="3"/>
        <v>0</v>
      </c>
      <c r="AD52" s="246"/>
      <c r="AE52" s="108" t="s">
        <v>140</v>
      </c>
    </row>
    <row r="53" spans="1:31" s="19" customFormat="1" ht="12.75">
      <c r="A53" s="159" t="s">
        <v>114</v>
      </c>
      <c r="B53" s="160" t="s">
        <v>115</v>
      </c>
      <c r="C53" s="156" t="s">
        <v>1477</v>
      </c>
      <c r="D53" s="160" t="s">
        <v>1215</v>
      </c>
      <c r="E53" s="156" t="s">
        <v>852</v>
      </c>
      <c r="F53" s="105"/>
      <c r="G53" s="176" t="s">
        <v>877</v>
      </c>
      <c r="H53" s="241"/>
      <c r="I53" s="242"/>
      <c r="J53" s="158"/>
      <c r="K53" s="411" t="s">
        <v>1463</v>
      </c>
      <c r="L53" s="226" t="s">
        <v>32</v>
      </c>
      <c r="M53" s="106" t="s">
        <v>107</v>
      </c>
      <c r="N53" s="162">
        <v>1</v>
      </c>
      <c r="O53" s="106"/>
      <c r="P53" s="106"/>
      <c r="Q53" s="106"/>
      <c r="R53" s="163">
        <v>0.5</v>
      </c>
      <c r="S53" s="179">
        <f t="shared" si="2"/>
        <v>0.5</v>
      </c>
      <c r="T53" s="413" t="s">
        <v>99</v>
      </c>
      <c r="U53" s="242"/>
      <c r="V53" s="242"/>
      <c r="W53" s="244"/>
      <c r="X53" s="244"/>
      <c r="Y53" s="314"/>
      <c r="Z53" s="107"/>
      <c r="AA53" s="242"/>
      <c r="AB53" s="315"/>
      <c r="AC53" s="183">
        <f t="shared" si="3"/>
        <v>0</v>
      </c>
      <c r="AD53" s="246"/>
      <c r="AE53" s="108" t="s">
        <v>140</v>
      </c>
    </row>
    <row r="54" spans="1:31" s="19" customFormat="1" ht="12.75">
      <c r="A54" s="159" t="s">
        <v>114</v>
      </c>
      <c r="B54" s="160" t="s">
        <v>115</v>
      </c>
      <c r="C54" s="156" t="s">
        <v>1477</v>
      </c>
      <c r="D54" s="160" t="s">
        <v>1215</v>
      </c>
      <c r="E54" s="156" t="s">
        <v>852</v>
      </c>
      <c r="F54" s="105" t="s">
        <v>1441</v>
      </c>
      <c r="G54" s="176" t="s">
        <v>878</v>
      </c>
      <c r="H54" s="226">
        <v>1323</v>
      </c>
      <c r="I54" s="442" t="s">
        <v>1215</v>
      </c>
      <c r="J54" s="647" t="s">
        <v>1432</v>
      </c>
      <c r="K54" s="243"/>
      <c r="L54" s="226" t="s">
        <v>48</v>
      </c>
      <c r="M54" s="106" t="s">
        <v>405</v>
      </c>
      <c r="N54" s="162">
        <v>1</v>
      </c>
      <c r="O54" s="106">
        <v>45</v>
      </c>
      <c r="P54" s="106">
        <v>70</v>
      </c>
      <c r="Q54" s="106">
        <v>45</v>
      </c>
      <c r="R54" s="163">
        <f>(O54*P54*Q54)/1000000</f>
        <v>0.14175</v>
      </c>
      <c r="S54" s="179">
        <f t="shared" si="2"/>
        <v>0</v>
      </c>
      <c r="T54" s="229" t="s">
        <v>110</v>
      </c>
      <c r="U54" s="242"/>
      <c r="V54" s="242"/>
      <c r="W54" s="244"/>
      <c r="X54" s="244"/>
      <c r="Y54" s="314"/>
      <c r="Z54" s="107"/>
      <c r="AA54" s="242"/>
      <c r="AB54" s="315"/>
      <c r="AC54" s="183">
        <f t="shared" si="3"/>
        <v>0</v>
      </c>
      <c r="AD54" s="246"/>
      <c r="AE54" s="108"/>
    </row>
    <row r="55" spans="1:31" s="19" customFormat="1" ht="12.75">
      <c r="A55" s="159" t="s">
        <v>114</v>
      </c>
      <c r="B55" s="160" t="s">
        <v>115</v>
      </c>
      <c r="C55" s="156" t="s">
        <v>1477</v>
      </c>
      <c r="D55" s="160" t="s">
        <v>1215</v>
      </c>
      <c r="E55" s="156" t="s">
        <v>852</v>
      </c>
      <c r="F55" s="105" t="s">
        <v>1441</v>
      </c>
      <c r="G55" s="176" t="s">
        <v>879</v>
      </c>
      <c r="H55" s="226">
        <v>1323</v>
      </c>
      <c r="I55" s="442" t="s">
        <v>1215</v>
      </c>
      <c r="J55" s="647" t="s">
        <v>1432</v>
      </c>
      <c r="K55" s="243"/>
      <c r="L55" s="226" t="s">
        <v>32</v>
      </c>
      <c r="M55" s="106" t="s">
        <v>108</v>
      </c>
      <c r="N55" s="162">
        <v>1</v>
      </c>
      <c r="O55" s="106"/>
      <c r="P55" s="106"/>
      <c r="Q55" s="106"/>
      <c r="R55" s="163">
        <v>0.15</v>
      </c>
      <c r="S55" s="179">
        <f t="shared" si="2"/>
        <v>0</v>
      </c>
      <c r="T55" s="229" t="s">
        <v>110</v>
      </c>
      <c r="U55" s="242"/>
      <c r="V55" s="242"/>
      <c r="W55" s="244"/>
      <c r="X55" s="244"/>
      <c r="Y55" s="314"/>
      <c r="Z55" s="107"/>
      <c r="AA55" s="242"/>
      <c r="AB55" s="315"/>
      <c r="AC55" s="183">
        <f t="shared" si="3"/>
        <v>0</v>
      </c>
      <c r="AD55" s="246"/>
      <c r="AE55" s="108"/>
    </row>
    <row r="56" spans="1:31" s="19" customFormat="1" ht="12.75">
      <c r="A56" s="159" t="s">
        <v>114</v>
      </c>
      <c r="B56" s="160" t="s">
        <v>115</v>
      </c>
      <c r="C56" s="156" t="s">
        <v>1477</v>
      </c>
      <c r="D56" s="160" t="s">
        <v>1215</v>
      </c>
      <c r="E56" s="156" t="s">
        <v>852</v>
      </c>
      <c r="F56" s="105" t="s">
        <v>1441</v>
      </c>
      <c r="G56" s="304"/>
      <c r="H56" s="226">
        <v>1323</v>
      </c>
      <c r="I56" s="442" t="s">
        <v>1215</v>
      </c>
      <c r="J56" s="647" t="s">
        <v>1432</v>
      </c>
      <c r="K56" s="243"/>
      <c r="L56" s="226"/>
      <c r="M56" s="106"/>
      <c r="N56" s="162"/>
      <c r="O56" s="106"/>
      <c r="P56" s="106"/>
      <c r="Q56" s="106"/>
      <c r="R56" s="163"/>
      <c r="S56" s="179">
        <f t="shared" si="2"/>
        <v>0</v>
      </c>
      <c r="T56" s="229" t="s">
        <v>110</v>
      </c>
      <c r="U56" s="242"/>
      <c r="V56" s="242"/>
      <c r="W56" s="244"/>
      <c r="X56" s="244"/>
      <c r="Y56" s="314" t="s">
        <v>59</v>
      </c>
      <c r="Z56" s="106" t="s">
        <v>880</v>
      </c>
      <c r="AA56" s="242"/>
      <c r="AB56" s="315">
        <v>0.6</v>
      </c>
      <c r="AC56" s="183">
        <f t="shared" si="3"/>
        <v>0</v>
      </c>
      <c r="AD56" s="246"/>
      <c r="AE56" s="108"/>
    </row>
    <row r="57" spans="1:31" ht="12.75">
      <c r="A57" s="159" t="s">
        <v>114</v>
      </c>
      <c r="B57" s="160" t="s">
        <v>115</v>
      </c>
      <c r="C57" s="156" t="s">
        <v>1477</v>
      </c>
      <c r="D57" s="160" t="s">
        <v>1215</v>
      </c>
      <c r="E57" s="156" t="s">
        <v>852</v>
      </c>
      <c r="F57" s="105" t="s">
        <v>1441</v>
      </c>
      <c r="G57" s="176"/>
      <c r="H57" s="226">
        <v>1323</v>
      </c>
      <c r="I57" s="442" t="s">
        <v>1215</v>
      </c>
      <c r="J57" s="647" t="s">
        <v>1432</v>
      </c>
      <c r="K57" s="243"/>
      <c r="L57" s="226"/>
      <c r="M57" s="106"/>
      <c r="N57" s="162"/>
      <c r="O57" s="106"/>
      <c r="P57" s="106"/>
      <c r="Q57" s="106"/>
      <c r="R57" s="163"/>
      <c r="S57" s="179">
        <f t="shared" si="2"/>
        <v>0</v>
      </c>
      <c r="T57" s="229" t="s">
        <v>110</v>
      </c>
      <c r="U57" s="242"/>
      <c r="V57" s="242"/>
      <c r="W57" s="244"/>
      <c r="X57" s="244"/>
      <c r="Y57" s="314" t="s">
        <v>59</v>
      </c>
      <c r="Z57" s="106" t="s">
        <v>881</v>
      </c>
      <c r="AA57" s="242"/>
      <c r="AB57" s="315">
        <v>0.12</v>
      </c>
      <c r="AC57" s="183">
        <f t="shared" si="3"/>
        <v>0</v>
      </c>
      <c r="AD57" s="246"/>
      <c r="AE57" s="108"/>
    </row>
    <row r="58" spans="1:31" ht="12.75">
      <c r="A58" s="159" t="s">
        <v>114</v>
      </c>
      <c r="B58" s="160" t="s">
        <v>115</v>
      </c>
      <c r="C58" s="156" t="s">
        <v>1477</v>
      </c>
      <c r="D58" s="160" t="s">
        <v>1215</v>
      </c>
      <c r="E58" s="156" t="s">
        <v>852</v>
      </c>
      <c r="F58" s="105" t="s">
        <v>1441</v>
      </c>
      <c r="G58" s="176" t="s">
        <v>882</v>
      </c>
      <c r="H58" s="226">
        <v>1323</v>
      </c>
      <c r="I58" s="442" t="s">
        <v>1215</v>
      </c>
      <c r="J58" s="647" t="s">
        <v>1432</v>
      </c>
      <c r="K58" s="243"/>
      <c r="L58" s="226" t="s">
        <v>33</v>
      </c>
      <c r="M58" s="106" t="s">
        <v>820</v>
      </c>
      <c r="N58" s="162">
        <v>1</v>
      </c>
      <c r="O58" s="106"/>
      <c r="P58" s="106"/>
      <c r="Q58" s="106"/>
      <c r="R58" s="163">
        <v>0.15</v>
      </c>
      <c r="S58" s="179">
        <f t="shared" si="2"/>
        <v>0</v>
      </c>
      <c r="T58" s="229" t="s">
        <v>110</v>
      </c>
      <c r="U58" s="242"/>
      <c r="V58" s="242"/>
      <c r="W58" s="244"/>
      <c r="X58" s="244"/>
      <c r="Y58" s="314"/>
      <c r="Z58" s="107"/>
      <c r="AA58" s="242"/>
      <c r="AB58" s="315"/>
      <c r="AC58" s="183">
        <f t="shared" si="3"/>
        <v>0</v>
      </c>
      <c r="AD58" s="246"/>
      <c r="AE58" s="108"/>
    </row>
    <row r="59" spans="1:31" ht="12.75">
      <c r="A59" s="159" t="s">
        <v>114</v>
      </c>
      <c r="B59" s="160" t="s">
        <v>115</v>
      </c>
      <c r="C59" s="156" t="s">
        <v>1477</v>
      </c>
      <c r="D59" s="160" t="s">
        <v>1215</v>
      </c>
      <c r="E59" s="156" t="s">
        <v>852</v>
      </c>
      <c r="F59" s="105" t="s">
        <v>1441</v>
      </c>
      <c r="G59" s="176" t="s">
        <v>883</v>
      </c>
      <c r="H59" s="226">
        <v>1323</v>
      </c>
      <c r="I59" s="442" t="s">
        <v>1215</v>
      </c>
      <c r="J59" s="647" t="s">
        <v>1432</v>
      </c>
      <c r="K59" s="243"/>
      <c r="L59" s="226" t="s">
        <v>33</v>
      </c>
      <c r="M59" s="106" t="s">
        <v>820</v>
      </c>
      <c r="N59" s="162">
        <v>1</v>
      </c>
      <c r="O59" s="106"/>
      <c r="P59" s="106"/>
      <c r="Q59" s="106"/>
      <c r="R59" s="163">
        <v>0.15</v>
      </c>
      <c r="S59" s="179">
        <f t="shared" si="2"/>
        <v>0</v>
      </c>
      <c r="T59" s="229" t="s">
        <v>110</v>
      </c>
      <c r="U59" s="242"/>
      <c r="V59" s="242"/>
      <c r="W59" s="244"/>
      <c r="X59" s="244"/>
      <c r="Y59" s="314"/>
      <c r="Z59" s="107"/>
      <c r="AA59" s="242"/>
      <c r="AB59" s="315"/>
      <c r="AC59" s="183">
        <f t="shared" si="3"/>
        <v>0</v>
      </c>
      <c r="AD59" s="246"/>
      <c r="AE59" s="108"/>
    </row>
    <row r="60" spans="1:31" ht="12.75">
      <c r="A60" s="159" t="s">
        <v>114</v>
      </c>
      <c r="B60" s="160" t="s">
        <v>115</v>
      </c>
      <c r="C60" s="156" t="s">
        <v>1477</v>
      </c>
      <c r="D60" s="160" t="s">
        <v>1215</v>
      </c>
      <c r="E60" s="156" t="s">
        <v>852</v>
      </c>
      <c r="F60" s="105" t="s">
        <v>1441</v>
      </c>
      <c r="G60" s="176" t="s">
        <v>884</v>
      </c>
      <c r="H60" s="226">
        <v>1323</v>
      </c>
      <c r="I60" s="442" t="s">
        <v>1215</v>
      </c>
      <c r="J60" s="647" t="s">
        <v>1432</v>
      </c>
      <c r="K60" s="243"/>
      <c r="L60" s="226" t="s">
        <v>33</v>
      </c>
      <c r="M60" s="106" t="s">
        <v>820</v>
      </c>
      <c r="N60" s="162">
        <v>1</v>
      </c>
      <c r="O60" s="106"/>
      <c r="P60" s="106"/>
      <c r="Q60" s="106"/>
      <c r="R60" s="163">
        <v>0.15</v>
      </c>
      <c r="S60" s="179">
        <f t="shared" si="2"/>
        <v>0</v>
      </c>
      <c r="T60" s="229" t="s">
        <v>110</v>
      </c>
      <c r="U60" s="242"/>
      <c r="V60" s="242"/>
      <c r="W60" s="244"/>
      <c r="X60" s="244"/>
      <c r="Y60" s="314"/>
      <c r="Z60" s="107"/>
      <c r="AA60" s="242"/>
      <c r="AB60" s="315"/>
      <c r="AC60" s="183">
        <f t="shared" si="3"/>
        <v>0</v>
      </c>
      <c r="AD60" s="246"/>
      <c r="AE60" s="108"/>
    </row>
    <row r="61" spans="1:31" ht="12.75">
      <c r="A61" s="159" t="s">
        <v>114</v>
      </c>
      <c r="B61" s="160" t="s">
        <v>115</v>
      </c>
      <c r="C61" s="156" t="s">
        <v>1477</v>
      </c>
      <c r="D61" s="160" t="s">
        <v>1215</v>
      </c>
      <c r="E61" s="156" t="s">
        <v>852</v>
      </c>
      <c r="F61" s="105" t="s">
        <v>1441</v>
      </c>
      <c r="G61" s="176" t="s">
        <v>885</v>
      </c>
      <c r="H61" s="226">
        <v>1323</v>
      </c>
      <c r="I61" s="442" t="s">
        <v>1215</v>
      </c>
      <c r="J61" s="647" t="s">
        <v>1432</v>
      </c>
      <c r="K61" s="243"/>
      <c r="L61" s="226" t="s">
        <v>33</v>
      </c>
      <c r="M61" s="106" t="s">
        <v>820</v>
      </c>
      <c r="N61" s="162">
        <v>1</v>
      </c>
      <c r="O61" s="106"/>
      <c r="P61" s="106"/>
      <c r="Q61" s="106"/>
      <c r="R61" s="163">
        <v>0.15</v>
      </c>
      <c r="S61" s="179">
        <f aca="true" t="shared" si="4" ref="S61:S66">IF(T61="O",R61,0)</f>
        <v>0</v>
      </c>
      <c r="T61" s="229" t="s">
        <v>110</v>
      </c>
      <c r="U61" s="242"/>
      <c r="V61" s="242"/>
      <c r="W61" s="244"/>
      <c r="X61" s="244"/>
      <c r="Y61" s="314"/>
      <c r="Z61" s="107"/>
      <c r="AA61" s="242"/>
      <c r="AB61" s="315"/>
      <c r="AC61" s="183">
        <f aca="true" t="shared" si="5" ref="AC61:AC66">IF(AD61="O",AB61,0)</f>
        <v>0</v>
      </c>
      <c r="AD61" s="246"/>
      <c r="AE61" s="108"/>
    </row>
    <row r="62" spans="1:31" ht="12.75">
      <c r="A62" s="159" t="s">
        <v>114</v>
      </c>
      <c r="B62" s="160" t="s">
        <v>115</v>
      </c>
      <c r="C62" s="156" t="s">
        <v>1477</v>
      </c>
      <c r="D62" s="160" t="s">
        <v>1215</v>
      </c>
      <c r="E62" s="156" t="s">
        <v>852</v>
      </c>
      <c r="F62" s="105" t="s">
        <v>1441</v>
      </c>
      <c r="G62" s="176" t="s">
        <v>886</v>
      </c>
      <c r="H62" s="226">
        <v>1323</v>
      </c>
      <c r="I62" s="442" t="s">
        <v>1215</v>
      </c>
      <c r="J62" s="647" t="s">
        <v>1432</v>
      </c>
      <c r="K62" s="243"/>
      <c r="L62" s="226" t="s">
        <v>33</v>
      </c>
      <c r="M62" s="106" t="s">
        <v>820</v>
      </c>
      <c r="N62" s="162">
        <v>1</v>
      </c>
      <c r="O62" s="106"/>
      <c r="P62" s="106"/>
      <c r="Q62" s="106"/>
      <c r="R62" s="163">
        <v>0.15</v>
      </c>
      <c r="S62" s="179">
        <f t="shared" si="4"/>
        <v>0</v>
      </c>
      <c r="T62" s="229" t="s">
        <v>110</v>
      </c>
      <c r="U62" s="242"/>
      <c r="V62" s="242"/>
      <c r="W62" s="244"/>
      <c r="X62" s="244"/>
      <c r="Y62" s="314"/>
      <c r="Z62" s="107"/>
      <c r="AA62" s="242"/>
      <c r="AB62" s="315"/>
      <c r="AC62" s="183">
        <f t="shared" si="5"/>
        <v>0</v>
      </c>
      <c r="AD62" s="246"/>
      <c r="AE62" s="108"/>
    </row>
    <row r="63" spans="1:31" ht="12.75">
      <c r="A63" s="159" t="s">
        <v>114</v>
      </c>
      <c r="B63" s="160" t="s">
        <v>115</v>
      </c>
      <c r="C63" s="156" t="s">
        <v>1477</v>
      </c>
      <c r="D63" s="160" t="s">
        <v>1215</v>
      </c>
      <c r="E63" s="156" t="s">
        <v>852</v>
      </c>
      <c r="F63" s="105" t="s">
        <v>1441</v>
      </c>
      <c r="G63" s="176" t="s">
        <v>887</v>
      </c>
      <c r="H63" s="226">
        <v>1323</v>
      </c>
      <c r="I63" s="442" t="s">
        <v>1215</v>
      </c>
      <c r="J63" s="647" t="s">
        <v>1432</v>
      </c>
      <c r="K63" s="243"/>
      <c r="L63" s="226" t="s">
        <v>33</v>
      </c>
      <c r="M63" s="106" t="s">
        <v>820</v>
      </c>
      <c r="N63" s="162">
        <v>1</v>
      </c>
      <c r="O63" s="106"/>
      <c r="P63" s="106"/>
      <c r="Q63" s="106"/>
      <c r="R63" s="163">
        <v>0.15</v>
      </c>
      <c r="S63" s="179">
        <f t="shared" si="4"/>
        <v>0</v>
      </c>
      <c r="T63" s="229" t="s">
        <v>110</v>
      </c>
      <c r="U63" s="242"/>
      <c r="V63" s="242"/>
      <c r="W63" s="244"/>
      <c r="X63" s="244"/>
      <c r="Y63" s="314"/>
      <c r="Z63" s="107"/>
      <c r="AA63" s="242"/>
      <c r="AB63" s="315"/>
      <c r="AC63" s="183">
        <f t="shared" si="5"/>
        <v>0</v>
      </c>
      <c r="AD63" s="246"/>
      <c r="AE63" s="108"/>
    </row>
    <row r="64" spans="1:31" ht="12.75">
      <c r="A64" s="159" t="s">
        <v>114</v>
      </c>
      <c r="B64" s="160" t="s">
        <v>115</v>
      </c>
      <c r="C64" s="156" t="s">
        <v>1477</v>
      </c>
      <c r="D64" s="160" t="s">
        <v>1215</v>
      </c>
      <c r="E64" s="676" t="s">
        <v>852</v>
      </c>
      <c r="F64" s="686" t="s">
        <v>1441</v>
      </c>
      <c r="G64" s="678" t="s">
        <v>888</v>
      </c>
      <c r="H64" s="690">
        <v>1213</v>
      </c>
      <c r="I64" s="680" t="s">
        <v>1215</v>
      </c>
      <c r="J64" s="681" t="s">
        <v>1059</v>
      </c>
      <c r="K64" s="243"/>
      <c r="L64" s="226" t="s">
        <v>33</v>
      </c>
      <c r="M64" s="106" t="s">
        <v>820</v>
      </c>
      <c r="N64" s="162">
        <v>1</v>
      </c>
      <c r="O64" s="106"/>
      <c r="P64" s="106"/>
      <c r="Q64" s="106"/>
      <c r="R64" s="163">
        <v>0.15</v>
      </c>
      <c r="S64" s="179">
        <f t="shared" si="4"/>
        <v>0</v>
      </c>
      <c r="T64" s="229" t="s">
        <v>110</v>
      </c>
      <c r="U64" s="242"/>
      <c r="V64" s="242"/>
      <c r="W64" s="244"/>
      <c r="X64" s="244"/>
      <c r="Y64" s="314"/>
      <c r="Z64" s="107"/>
      <c r="AA64" s="242"/>
      <c r="AB64" s="315"/>
      <c r="AC64" s="183">
        <f t="shared" si="5"/>
        <v>0</v>
      </c>
      <c r="AD64" s="246"/>
      <c r="AE64" s="108"/>
    </row>
    <row r="65" spans="1:31" ht="12.75">
      <c r="A65" s="159" t="s">
        <v>114</v>
      </c>
      <c r="B65" s="160" t="s">
        <v>115</v>
      </c>
      <c r="C65" s="156" t="s">
        <v>1477</v>
      </c>
      <c r="D65" s="160" t="s">
        <v>1215</v>
      </c>
      <c r="E65" s="156" t="s">
        <v>852</v>
      </c>
      <c r="F65" s="105" t="s">
        <v>1441</v>
      </c>
      <c r="G65" s="176" t="s">
        <v>889</v>
      </c>
      <c r="H65" s="226">
        <v>1323</v>
      </c>
      <c r="I65" s="442" t="s">
        <v>1215</v>
      </c>
      <c r="J65" s="647" t="s">
        <v>1432</v>
      </c>
      <c r="K65" s="243"/>
      <c r="L65" s="226" t="s">
        <v>33</v>
      </c>
      <c r="M65" s="106" t="s">
        <v>820</v>
      </c>
      <c r="N65" s="162">
        <v>1</v>
      </c>
      <c r="O65" s="106"/>
      <c r="P65" s="106"/>
      <c r="Q65" s="106"/>
      <c r="R65" s="163">
        <v>0.15</v>
      </c>
      <c r="S65" s="179">
        <f t="shared" si="4"/>
        <v>0</v>
      </c>
      <c r="T65" s="229" t="s">
        <v>110</v>
      </c>
      <c r="U65" s="242"/>
      <c r="V65" s="242"/>
      <c r="W65" s="244"/>
      <c r="X65" s="244"/>
      <c r="Y65" s="314"/>
      <c r="Z65" s="107"/>
      <c r="AA65" s="242"/>
      <c r="AB65" s="315"/>
      <c r="AC65" s="183">
        <f t="shared" si="5"/>
        <v>0</v>
      </c>
      <c r="AD65" s="246"/>
      <c r="AE65" s="108"/>
    </row>
    <row r="66" spans="1:31" ht="12.75">
      <c r="A66" s="159" t="s">
        <v>114</v>
      </c>
      <c r="B66" s="160" t="s">
        <v>115</v>
      </c>
      <c r="C66" s="156" t="s">
        <v>1477</v>
      </c>
      <c r="D66" s="160" t="s">
        <v>1215</v>
      </c>
      <c r="E66" s="156" t="s">
        <v>852</v>
      </c>
      <c r="F66" s="105" t="s">
        <v>1441</v>
      </c>
      <c r="G66" s="176" t="s">
        <v>890</v>
      </c>
      <c r="H66" s="226">
        <v>1323</v>
      </c>
      <c r="I66" s="442" t="s">
        <v>1215</v>
      </c>
      <c r="J66" s="647" t="s">
        <v>1432</v>
      </c>
      <c r="K66" s="243"/>
      <c r="L66" s="226" t="s">
        <v>33</v>
      </c>
      <c r="M66" s="106" t="s">
        <v>820</v>
      </c>
      <c r="N66" s="162">
        <v>1</v>
      </c>
      <c r="O66" s="106"/>
      <c r="P66" s="106"/>
      <c r="Q66" s="106"/>
      <c r="R66" s="163">
        <v>0.15</v>
      </c>
      <c r="S66" s="179">
        <f t="shared" si="4"/>
        <v>0</v>
      </c>
      <c r="T66" s="229" t="s">
        <v>110</v>
      </c>
      <c r="U66" s="242"/>
      <c r="V66" s="242"/>
      <c r="W66" s="244"/>
      <c r="X66" s="244"/>
      <c r="Y66" s="314"/>
      <c r="Z66" s="107"/>
      <c r="AA66" s="242"/>
      <c r="AB66" s="315"/>
      <c r="AC66" s="183">
        <f t="shared" si="5"/>
        <v>0</v>
      </c>
      <c r="AD66" s="246"/>
      <c r="AE66" s="108"/>
    </row>
    <row r="68" spans="1:31" s="19" customFormat="1" ht="12.75">
      <c r="A68" s="159" t="s">
        <v>114</v>
      </c>
      <c r="B68" s="160" t="s">
        <v>115</v>
      </c>
      <c r="C68" s="156" t="s">
        <v>1477</v>
      </c>
      <c r="D68" s="160" t="s">
        <v>1215</v>
      </c>
      <c r="E68" s="156" t="s">
        <v>852</v>
      </c>
      <c r="F68" s="105" t="s">
        <v>1441</v>
      </c>
      <c r="G68" s="176" t="s">
        <v>1608</v>
      </c>
      <c r="H68" s="409">
        <v>1323</v>
      </c>
      <c r="I68" s="410" t="s">
        <v>1215</v>
      </c>
      <c r="J68" s="158" t="s">
        <v>1432</v>
      </c>
      <c r="K68" s="411"/>
      <c r="L68" s="409" t="s">
        <v>33</v>
      </c>
      <c r="M68" s="106" t="s">
        <v>109</v>
      </c>
      <c r="N68" s="162">
        <v>1</v>
      </c>
      <c r="O68" s="106"/>
      <c r="P68" s="106"/>
      <c r="Q68" s="106"/>
      <c r="R68" s="163">
        <v>0.15</v>
      </c>
      <c r="S68" s="179">
        <f aca="true" t="shared" si="6" ref="S68:S79">IF(T68="O",R68,0)</f>
        <v>0</v>
      </c>
      <c r="T68" s="229" t="s">
        <v>110</v>
      </c>
      <c r="U68" s="410"/>
      <c r="V68" s="410"/>
      <c r="W68" s="414"/>
      <c r="X68" s="414"/>
      <c r="Y68" s="468"/>
      <c r="Z68" s="107"/>
      <c r="AA68" s="410"/>
      <c r="AB68" s="415"/>
      <c r="AC68" s="183">
        <f aca="true" t="shared" si="7" ref="AC68:AC79">IF(AD68="O",AB68,0)</f>
        <v>0</v>
      </c>
      <c r="AD68" s="416"/>
      <c r="AE68" s="108"/>
    </row>
    <row r="69" spans="1:31" s="19" customFormat="1" ht="12.75">
      <c r="A69" s="159" t="s">
        <v>114</v>
      </c>
      <c r="B69" s="160" t="s">
        <v>115</v>
      </c>
      <c r="C69" s="484" t="s">
        <v>1477</v>
      </c>
      <c r="D69" s="160" t="s">
        <v>1215</v>
      </c>
      <c r="E69" s="676" t="s">
        <v>852</v>
      </c>
      <c r="F69" s="686" t="s">
        <v>1441</v>
      </c>
      <c r="G69" s="678" t="s">
        <v>1618</v>
      </c>
      <c r="H69" s="687">
        <v>1323</v>
      </c>
      <c r="I69" s="677" t="s">
        <v>1215</v>
      </c>
      <c r="J69" s="688" t="s">
        <v>1432</v>
      </c>
      <c r="K69" s="411"/>
      <c r="L69" s="659" t="s">
        <v>33</v>
      </c>
      <c r="M69" s="106" t="s">
        <v>109</v>
      </c>
      <c r="N69" s="162">
        <v>1</v>
      </c>
      <c r="O69" s="106"/>
      <c r="P69" s="106"/>
      <c r="Q69" s="106"/>
      <c r="R69" s="295">
        <v>0.15</v>
      </c>
      <c r="S69" s="179">
        <f t="shared" si="6"/>
        <v>0</v>
      </c>
      <c r="T69" s="685" t="s">
        <v>110</v>
      </c>
      <c r="U69" s="660"/>
      <c r="V69" s="660"/>
      <c r="W69" s="684"/>
      <c r="X69" s="684"/>
      <c r="Y69" s="468"/>
      <c r="Z69" s="107"/>
      <c r="AA69" s="660"/>
      <c r="AB69" s="683"/>
      <c r="AC69" s="183">
        <f t="shared" si="7"/>
        <v>0</v>
      </c>
      <c r="AD69" s="682"/>
      <c r="AE69" s="108"/>
    </row>
    <row r="70" spans="1:31" ht="12.75">
      <c r="A70" s="159" t="s">
        <v>114</v>
      </c>
      <c r="B70" s="160" t="s">
        <v>115</v>
      </c>
      <c r="C70" s="156" t="s">
        <v>1477</v>
      </c>
      <c r="D70" s="160" t="s">
        <v>1215</v>
      </c>
      <c r="E70" s="676" t="s">
        <v>852</v>
      </c>
      <c r="F70" s="686" t="s">
        <v>1441</v>
      </c>
      <c r="G70" s="678" t="s">
        <v>891</v>
      </c>
      <c r="H70" s="690">
        <v>1213</v>
      </c>
      <c r="I70" s="680" t="s">
        <v>1215</v>
      </c>
      <c r="J70" s="681" t="s">
        <v>1059</v>
      </c>
      <c r="K70" s="243"/>
      <c r="L70" s="226" t="s">
        <v>33</v>
      </c>
      <c r="M70" s="106" t="s">
        <v>892</v>
      </c>
      <c r="N70" s="162">
        <v>1</v>
      </c>
      <c r="O70" s="106"/>
      <c r="P70" s="106"/>
      <c r="Q70" s="106"/>
      <c r="R70" s="163">
        <v>0.15</v>
      </c>
      <c r="S70" s="179">
        <f t="shared" si="6"/>
        <v>0</v>
      </c>
      <c r="T70" s="229" t="s">
        <v>110</v>
      </c>
      <c r="U70" s="242"/>
      <c r="V70" s="242"/>
      <c r="W70" s="244"/>
      <c r="X70" s="244"/>
      <c r="Y70" s="314"/>
      <c r="Z70" s="107"/>
      <c r="AA70" s="242"/>
      <c r="AB70" s="315"/>
      <c r="AC70" s="183">
        <f t="shared" si="7"/>
        <v>0</v>
      </c>
      <c r="AD70" s="246"/>
      <c r="AE70" s="108"/>
    </row>
    <row r="71" spans="1:31" ht="12.75">
      <c r="A71" s="159" t="s">
        <v>114</v>
      </c>
      <c r="B71" s="160" t="s">
        <v>115</v>
      </c>
      <c r="C71" s="156" t="s">
        <v>1477</v>
      </c>
      <c r="D71" s="160" t="s">
        <v>1215</v>
      </c>
      <c r="E71" s="156" t="s">
        <v>852</v>
      </c>
      <c r="F71" s="105" t="s">
        <v>1441</v>
      </c>
      <c r="G71" s="176" t="s">
        <v>893</v>
      </c>
      <c r="H71" s="226">
        <v>1323</v>
      </c>
      <c r="I71" s="442" t="s">
        <v>1215</v>
      </c>
      <c r="J71" s="647" t="s">
        <v>1432</v>
      </c>
      <c r="K71" s="243"/>
      <c r="L71" s="226" t="s">
        <v>33</v>
      </c>
      <c r="M71" s="106" t="s">
        <v>109</v>
      </c>
      <c r="N71" s="162">
        <v>1</v>
      </c>
      <c r="O71" s="106"/>
      <c r="P71" s="106"/>
      <c r="Q71" s="106"/>
      <c r="R71" s="163">
        <v>0.15</v>
      </c>
      <c r="S71" s="179">
        <f t="shared" si="6"/>
        <v>0</v>
      </c>
      <c r="T71" s="229" t="s">
        <v>110</v>
      </c>
      <c r="U71" s="242"/>
      <c r="V71" s="242"/>
      <c r="W71" s="244"/>
      <c r="X71" s="244"/>
      <c r="Y71" s="314"/>
      <c r="Z71" s="107"/>
      <c r="AA71" s="242"/>
      <c r="AB71" s="315"/>
      <c r="AC71" s="183">
        <f t="shared" si="7"/>
        <v>0</v>
      </c>
      <c r="AD71" s="246"/>
      <c r="AE71" s="108"/>
    </row>
    <row r="72" spans="1:31" ht="12.75">
      <c r="A72" s="159" t="s">
        <v>114</v>
      </c>
      <c r="B72" s="160" t="s">
        <v>115</v>
      </c>
      <c r="C72" s="156" t="s">
        <v>1477</v>
      </c>
      <c r="D72" s="160" t="s">
        <v>1215</v>
      </c>
      <c r="E72" s="156" t="s">
        <v>852</v>
      </c>
      <c r="F72" s="105" t="s">
        <v>1441</v>
      </c>
      <c r="G72" s="176" t="s">
        <v>894</v>
      </c>
      <c r="H72" s="226">
        <v>1323</v>
      </c>
      <c r="I72" s="442" t="s">
        <v>1215</v>
      </c>
      <c r="J72" s="647" t="s">
        <v>1432</v>
      </c>
      <c r="K72" s="243"/>
      <c r="L72" s="226" t="s">
        <v>33</v>
      </c>
      <c r="M72" s="106" t="s">
        <v>109</v>
      </c>
      <c r="N72" s="162">
        <v>1</v>
      </c>
      <c r="O72" s="106"/>
      <c r="P72" s="106"/>
      <c r="Q72" s="106"/>
      <c r="R72" s="163">
        <v>0.15</v>
      </c>
      <c r="S72" s="179">
        <f t="shared" si="6"/>
        <v>0</v>
      </c>
      <c r="T72" s="229" t="s">
        <v>110</v>
      </c>
      <c r="U72" s="242"/>
      <c r="V72" s="242"/>
      <c r="W72" s="244"/>
      <c r="X72" s="244"/>
      <c r="Y72" s="314"/>
      <c r="Z72" s="107"/>
      <c r="AA72" s="242"/>
      <c r="AB72" s="315"/>
      <c r="AC72" s="183">
        <f t="shared" si="7"/>
        <v>0</v>
      </c>
      <c r="AD72" s="246"/>
      <c r="AE72" s="108"/>
    </row>
    <row r="73" spans="1:31" ht="12.75">
      <c r="A73" s="159" t="s">
        <v>114</v>
      </c>
      <c r="B73" s="160" t="s">
        <v>115</v>
      </c>
      <c r="C73" s="156" t="s">
        <v>1477</v>
      </c>
      <c r="D73" s="160" t="s">
        <v>1215</v>
      </c>
      <c r="E73" s="156" t="s">
        <v>852</v>
      </c>
      <c r="F73" s="105" t="s">
        <v>1441</v>
      </c>
      <c r="G73" s="176" t="s">
        <v>895</v>
      </c>
      <c r="H73" s="226">
        <v>1323</v>
      </c>
      <c r="I73" s="442" t="s">
        <v>1215</v>
      </c>
      <c r="J73" s="647" t="s">
        <v>1432</v>
      </c>
      <c r="K73" s="243"/>
      <c r="L73" s="226" t="s">
        <v>33</v>
      </c>
      <c r="M73" s="106" t="s">
        <v>109</v>
      </c>
      <c r="N73" s="162">
        <v>1</v>
      </c>
      <c r="O73" s="106"/>
      <c r="P73" s="106"/>
      <c r="Q73" s="106"/>
      <c r="R73" s="163">
        <v>0.15</v>
      </c>
      <c r="S73" s="179">
        <f t="shared" si="6"/>
        <v>0</v>
      </c>
      <c r="T73" s="229" t="s">
        <v>110</v>
      </c>
      <c r="U73" s="242"/>
      <c r="V73" s="242"/>
      <c r="W73" s="244"/>
      <c r="X73" s="244"/>
      <c r="Y73" s="314"/>
      <c r="Z73" s="107"/>
      <c r="AA73" s="242"/>
      <c r="AB73" s="315"/>
      <c r="AC73" s="183">
        <f t="shared" si="7"/>
        <v>0</v>
      </c>
      <c r="AD73" s="246"/>
      <c r="AE73" s="108"/>
    </row>
    <row r="74" spans="1:31" ht="12.75">
      <c r="A74" s="159" t="s">
        <v>114</v>
      </c>
      <c r="B74" s="160" t="s">
        <v>115</v>
      </c>
      <c r="C74" s="156" t="s">
        <v>1477</v>
      </c>
      <c r="D74" s="160" t="s">
        <v>1215</v>
      </c>
      <c r="E74" s="156" t="s">
        <v>852</v>
      </c>
      <c r="F74" s="105" t="s">
        <v>1441</v>
      </c>
      <c r="G74" s="176" t="s">
        <v>896</v>
      </c>
      <c r="H74" s="226">
        <v>1323</v>
      </c>
      <c r="I74" s="442" t="s">
        <v>1215</v>
      </c>
      <c r="J74" s="647" t="s">
        <v>1432</v>
      </c>
      <c r="K74" s="243"/>
      <c r="L74" s="226" t="s">
        <v>33</v>
      </c>
      <c r="M74" s="106" t="s">
        <v>109</v>
      </c>
      <c r="N74" s="162">
        <v>1</v>
      </c>
      <c r="O74" s="106"/>
      <c r="P74" s="106"/>
      <c r="Q74" s="106"/>
      <c r="R74" s="163">
        <v>0.15</v>
      </c>
      <c r="S74" s="179">
        <f t="shared" si="6"/>
        <v>0</v>
      </c>
      <c r="T74" s="229" t="s">
        <v>110</v>
      </c>
      <c r="U74" s="242"/>
      <c r="V74" s="242"/>
      <c r="W74" s="244"/>
      <c r="X74" s="244"/>
      <c r="Y74" s="314"/>
      <c r="Z74" s="107"/>
      <c r="AA74" s="242"/>
      <c r="AB74" s="315"/>
      <c r="AC74" s="183">
        <f t="shared" si="7"/>
        <v>0</v>
      </c>
      <c r="AD74" s="246"/>
      <c r="AE74" s="108"/>
    </row>
    <row r="75" spans="1:31" ht="12.75">
      <c r="A75" s="159" t="s">
        <v>114</v>
      </c>
      <c r="B75" s="160" t="s">
        <v>115</v>
      </c>
      <c r="C75" s="156" t="s">
        <v>1477</v>
      </c>
      <c r="D75" s="160" t="s">
        <v>1215</v>
      </c>
      <c r="E75" s="156" t="s">
        <v>852</v>
      </c>
      <c r="F75" s="105" t="s">
        <v>1441</v>
      </c>
      <c r="G75" s="176" t="s">
        <v>897</v>
      </c>
      <c r="H75" s="226">
        <v>1323</v>
      </c>
      <c r="I75" s="442" t="s">
        <v>1215</v>
      </c>
      <c r="J75" s="647" t="s">
        <v>1432</v>
      </c>
      <c r="K75" s="243"/>
      <c r="L75" s="226" t="s">
        <v>33</v>
      </c>
      <c r="M75" s="106" t="s">
        <v>109</v>
      </c>
      <c r="N75" s="162">
        <v>1</v>
      </c>
      <c r="O75" s="106"/>
      <c r="P75" s="106"/>
      <c r="Q75" s="106"/>
      <c r="R75" s="163">
        <v>0.15</v>
      </c>
      <c r="S75" s="179">
        <f t="shared" si="6"/>
        <v>0</v>
      </c>
      <c r="T75" s="229" t="s">
        <v>110</v>
      </c>
      <c r="U75" s="242"/>
      <c r="V75" s="242"/>
      <c r="W75" s="244"/>
      <c r="X75" s="244"/>
      <c r="Y75" s="314"/>
      <c r="Z75" s="107"/>
      <c r="AA75" s="242"/>
      <c r="AB75" s="315"/>
      <c r="AC75" s="183">
        <f t="shared" si="7"/>
        <v>0</v>
      </c>
      <c r="AD75" s="246"/>
      <c r="AE75" s="108"/>
    </row>
    <row r="76" spans="1:31" ht="12.75">
      <c r="A76" s="159" t="s">
        <v>114</v>
      </c>
      <c r="B76" s="160" t="s">
        <v>115</v>
      </c>
      <c r="C76" s="156" t="s">
        <v>1477</v>
      </c>
      <c r="D76" s="160" t="s">
        <v>1215</v>
      </c>
      <c r="E76" s="156" t="s">
        <v>852</v>
      </c>
      <c r="F76" s="105" t="s">
        <v>1441</v>
      </c>
      <c r="G76" s="176" t="s">
        <v>899</v>
      </c>
      <c r="H76" s="226">
        <v>1323</v>
      </c>
      <c r="I76" s="442" t="s">
        <v>1215</v>
      </c>
      <c r="J76" s="647" t="s">
        <v>1432</v>
      </c>
      <c r="K76" s="243"/>
      <c r="L76" s="226" t="s">
        <v>33</v>
      </c>
      <c r="M76" s="106" t="s">
        <v>109</v>
      </c>
      <c r="N76" s="162">
        <v>1</v>
      </c>
      <c r="O76" s="106"/>
      <c r="P76" s="106"/>
      <c r="Q76" s="106"/>
      <c r="R76" s="163">
        <v>0.15</v>
      </c>
      <c r="S76" s="179">
        <f t="shared" si="6"/>
        <v>0</v>
      </c>
      <c r="T76" s="229" t="s">
        <v>110</v>
      </c>
      <c r="U76" s="242"/>
      <c r="V76" s="242"/>
      <c r="W76" s="244"/>
      <c r="X76" s="244"/>
      <c r="Y76" s="314"/>
      <c r="Z76" s="107"/>
      <c r="AA76" s="242"/>
      <c r="AB76" s="315"/>
      <c r="AC76" s="183">
        <f t="shared" si="7"/>
        <v>0</v>
      </c>
      <c r="AD76" s="246"/>
      <c r="AE76" s="108"/>
    </row>
    <row r="77" spans="1:31" ht="12.75">
      <c r="A77" s="159" t="s">
        <v>114</v>
      </c>
      <c r="B77" s="160" t="s">
        <v>115</v>
      </c>
      <c r="C77" s="156" t="s">
        <v>1477</v>
      </c>
      <c r="D77" s="160" t="s">
        <v>1215</v>
      </c>
      <c r="E77" s="156" t="s">
        <v>852</v>
      </c>
      <c r="F77" s="105" t="s">
        <v>1441</v>
      </c>
      <c r="G77" s="176" t="s">
        <v>900</v>
      </c>
      <c r="H77" s="226">
        <v>1323</v>
      </c>
      <c r="I77" s="442" t="s">
        <v>1215</v>
      </c>
      <c r="J77" s="647" t="s">
        <v>1432</v>
      </c>
      <c r="K77" s="243"/>
      <c r="L77" s="226" t="s">
        <v>33</v>
      </c>
      <c r="M77" s="106" t="s">
        <v>109</v>
      </c>
      <c r="N77" s="162">
        <v>1</v>
      </c>
      <c r="O77" s="106"/>
      <c r="P77" s="106"/>
      <c r="Q77" s="106"/>
      <c r="R77" s="163">
        <v>0.15</v>
      </c>
      <c r="S77" s="179">
        <f t="shared" si="6"/>
        <v>0</v>
      </c>
      <c r="T77" s="229" t="s">
        <v>110</v>
      </c>
      <c r="U77" s="242"/>
      <c r="V77" s="242"/>
      <c r="W77" s="244"/>
      <c r="X77" s="244"/>
      <c r="Y77" s="314"/>
      <c r="Z77" s="107"/>
      <c r="AA77" s="242"/>
      <c r="AB77" s="315"/>
      <c r="AC77" s="183">
        <f t="shared" si="7"/>
        <v>0</v>
      </c>
      <c r="AD77" s="246"/>
      <c r="AE77" s="108"/>
    </row>
    <row r="78" spans="1:31" ht="12.75">
      <c r="A78" s="159" t="s">
        <v>114</v>
      </c>
      <c r="B78" s="160" t="s">
        <v>115</v>
      </c>
      <c r="C78" s="156" t="s">
        <v>1477</v>
      </c>
      <c r="D78" s="160" t="s">
        <v>1215</v>
      </c>
      <c r="E78" s="156" t="s">
        <v>852</v>
      </c>
      <c r="F78" s="105" t="s">
        <v>1441</v>
      </c>
      <c r="G78" s="176" t="s">
        <v>901</v>
      </c>
      <c r="H78" s="226">
        <v>1323</v>
      </c>
      <c r="I78" s="442" t="s">
        <v>1215</v>
      </c>
      <c r="J78" s="647" t="s">
        <v>1432</v>
      </c>
      <c r="K78" s="243"/>
      <c r="L78" s="226" t="s">
        <v>33</v>
      </c>
      <c r="M78" s="106" t="s">
        <v>109</v>
      </c>
      <c r="N78" s="162">
        <v>1</v>
      </c>
      <c r="O78" s="106"/>
      <c r="P78" s="106"/>
      <c r="Q78" s="106"/>
      <c r="R78" s="163">
        <v>0.15</v>
      </c>
      <c r="S78" s="179">
        <f t="shared" si="6"/>
        <v>0</v>
      </c>
      <c r="T78" s="229" t="s">
        <v>110</v>
      </c>
      <c r="U78" s="242"/>
      <c r="V78" s="242"/>
      <c r="W78" s="244"/>
      <c r="X78" s="244"/>
      <c r="Y78" s="314"/>
      <c r="Z78" s="107"/>
      <c r="AA78" s="242"/>
      <c r="AB78" s="315"/>
      <c r="AC78" s="183">
        <f t="shared" si="7"/>
        <v>0</v>
      </c>
      <c r="AD78" s="246"/>
      <c r="AE78" s="108"/>
    </row>
    <row r="79" spans="1:31" s="19" customFormat="1" ht="12.75">
      <c r="A79" s="159" t="s">
        <v>114</v>
      </c>
      <c r="B79" s="160" t="s">
        <v>115</v>
      </c>
      <c r="C79" s="156" t="s">
        <v>1477</v>
      </c>
      <c r="D79" s="160" t="s">
        <v>1215</v>
      </c>
      <c r="E79" s="156" t="s">
        <v>852</v>
      </c>
      <c r="F79" s="160" t="s">
        <v>1441</v>
      </c>
      <c r="G79" s="176" t="s">
        <v>1537</v>
      </c>
      <c r="H79" s="226">
        <v>1323</v>
      </c>
      <c r="I79" s="442" t="s">
        <v>1215</v>
      </c>
      <c r="J79" s="647" t="s">
        <v>1432</v>
      </c>
      <c r="K79" s="411"/>
      <c r="L79" s="412" t="s">
        <v>33</v>
      </c>
      <c r="M79" s="106" t="s">
        <v>109</v>
      </c>
      <c r="N79" s="162">
        <v>1</v>
      </c>
      <c r="O79" s="106"/>
      <c r="P79" s="106"/>
      <c r="Q79" s="106"/>
      <c r="R79" s="295">
        <v>0.15</v>
      </c>
      <c r="S79" s="179">
        <f t="shared" si="6"/>
        <v>0</v>
      </c>
      <c r="T79" s="413" t="s">
        <v>110</v>
      </c>
      <c r="U79" s="410"/>
      <c r="V79" s="410"/>
      <c r="W79" s="414"/>
      <c r="X79" s="414"/>
      <c r="Y79" s="468"/>
      <c r="Z79" s="107"/>
      <c r="AA79" s="410"/>
      <c r="AB79" s="415"/>
      <c r="AC79" s="183">
        <f t="shared" si="7"/>
        <v>0</v>
      </c>
      <c r="AD79" s="416"/>
      <c r="AE79" s="108"/>
    </row>
    <row r="80" spans="1:31" s="19" customFormat="1" ht="12.75">
      <c r="A80" s="159" t="s">
        <v>114</v>
      </c>
      <c r="B80" s="160" t="s">
        <v>115</v>
      </c>
      <c r="C80" s="484" t="s">
        <v>1461</v>
      </c>
      <c r="D80" s="160" t="s">
        <v>1215</v>
      </c>
      <c r="E80" s="710" t="s">
        <v>852</v>
      </c>
      <c r="F80" s="718" t="s">
        <v>1441</v>
      </c>
      <c r="G80" s="712" t="s">
        <v>1622</v>
      </c>
      <c r="H80" s="720">
        <v>1323</v>
      </c>
      <c r="I80" s="714" t="s">
        <v>1215</v>
      </c>
      <c r="J80" s="715" t="s">
        <v>1432</v>
      </c>
      <c r="K80" s="716"/>
      <c r="L80" s="719" t="s">
        <v>33</v>
      </c>
      <c r="M80" s="717" t="s">
        <v>109</v>
      </c>
      <c r="N80" s="717">
        <v>1</v>
      </c>
      <c r="O80" s="106"/>
      <c r="P80" s="106"/>
      <c r="Q80" s="106"/>
      <c r="R80" s="163">
        <v>0.15</v>
      </c>
      <c r="S80" s="179">
        <f>IF(T80="O",'[3]Salle 04'!R53,0)</f>
        <v>0</v>
      </c>
      <c r="T80" s="413" t="s">
        <v>110</v>
      </c>
      <c r="U80" s="410"/>
      <c r="V80" s="410"/>
      <c r="W80" s="414"/>
      <c r="X80" s="414"/>
      <c r="Y80" s="468"/>
      <c r="Z80" s="107"/>
      <c r="AA80" s="410"/>
      <c r="AB80" s="415"/>
      <c r="AC80" s="183">
        <f aca="true" t="shared" si="8" ref="AC80:AC87">IF(AD80="O",AB80,0)</f>
        <v>0</v>
      </c>
      <c r="AD80" s="416"/>
      <c r="AE80" s="108"/>
    </row>
    <row r="81" spans="1:31" s="19" customFormat="1" ht="12.75">
      <c r="A81" s="159" t="s">
        <v>114</v>
      </c>
      <c r="B81" s="160" t="s">
        <v>115</v>
      </c>
      <c r="C81" s="156" t="s">
        <v>1477</v>
      </c>
      <c r="D81" s="160" t="s">
        <v>1215</v>
      </c>
      <c r="E81" s="460" t="s">
        <v>852</v>
      </c>
      <c r="F81" s="105" t="s">
        <v>1441</v>
      </c>
      <c r="G81" s="176" t="s">
        <v>1436</v>
      </c>
      <c r="H81" s="462">
        <v>1323</v>
      </c>
      <c r="I81" s="410" t="s">
        <v>1215</v>
      </c>
      <c r="J81" s="158" t="s">
        <v>1432</v>
      </c>
      <c r="K81" s="463"/>
      <c r="L81" s="464" t="s">
        <v>33</v>
      </c>
      <c r="M81" s="106" t="s">
        <v>1217</v>
      </c>
      <c r="N81" s="162">
        <v>1</v>
      </c>
      <c r="O81" s="106"/>
      <c r="P81" s="106"/>
      <c r="Q81" s="106"/>
      <c r="R81" s="295">
        <v>0.15</v>
      </c>
      <c r="S81" s="465">
        <f aca="true" t="shared" si="9" ref="S81:S87">IF(T81="O",R81,0)</f>
        <v>0</v>
      </c>
      <c r="T81" s="466" t="s">
        <v>110</v>
      </c>
      <c r="U81" s="378"/>
      <c r="V81" s="378"/>
      <c r="W81" s="467"/>
      <c r="X81" s="467"/>
      <c r="Y81" s="468"/>
      <c r="Z81" s="107"/>
      <c r="AA81" s="378"/>
      <c r="AB81" s="469"/>
      <c r="AC81" s="470">
        <f t="shared" si="8"/>
        <v>0</v>
      </c>
      <c r="AD81" s="471"/>
      <c r="AE81" s="108"/>
    </row>
    <row r="82" spans="1:31" s="19" customFormat="1" ht="12.75">
      <c r="A82" s="159" t="s">
        <v>114</v>
      </c>
      <c r="B82" s="160" t="s">
        <v>115</v>
      </c>
      <c r="C82" s="156" t="s">
        <v>1477</v>
      </c>
      <c r="D82" s="160" t="s">
        <v>1215</v>
      </c>
      <c r="E82" s="696" t="s">
        <v>852</v>
      </c>
      <c r="F82" s="686" t="s">
        <v>1441</v>
      </c>
      <c r="G82" s="678" t="s">
        <v>1619</v>
      </c>
      <c r="H82" s="702">
        <v>1323</v>
      </c>
      <c r="I82" s="677" t="s">
        <v>1215</v>
      </c>
      <c r="J82" s="688" t="s">
        <v>1432</v>
      </c>
      <c r="K82" s="703"/>
      <c r="L82" s="704" t="s">
        <v>33</v>
      </c>
      <c r="M82" s="686" t="s">
        <v>1217</v>
      </c>
      <c r="N82" s="689">
        <v>1</v>
      </c>
      <c r="O82" s="106"/>
      <c r="P82" s="106"/>
      <c r="Q82" s="106"/>
      <c r="R82" s="295">
        <v>0.15</v>
      </c>
      <c r="S82" s="465">
        <f t="shared" si="9"/>
        <v>0</v>
      </c>
      <c r="T82" s="466" t="s">
        <v>110</v>
      </c>
      <c r="U82" s="378"/>
      <c r="V82" s="378"/>
      <c r="W82" s="467"/>
      <c r="X82" s="467"/>
      <c r="Y82" s="468"/>
      <c r="Z82" s="107"/>
      <c r="AA82" s="378"/>
      <c r="AB82" s="469"/>
      <c r="AC82" s="470">
        <f t="shared" si="8"/>
        <v>0</v>
      </c>
      <c r="AD82" s="471"/>
      <c r="AE82" s="108"/>
    </row>
    <row r="83" spans="1:31" s="19" customFormat="1" ht="12.75">
      <c r="A83" s="159" t="s">
        <v>114</v>
      </c>
      <c r="B83" s="160" t="s">
        <v>115</v>
      </c>
      <c r="C83" s="156" t="s">
        <v>1477</v>
      </c>
      <c r="D83" s="160" t="s">
        <v>1215</v>
      </c>
      <c r="E83" s="710" t="s">
        <v>852</v>
      </c>
      <c r="F83" s="711" t="s">
        <v>1441</v>
      </c>
      <c r="G83" s="712" t="s">
        <v>1620</v>
      </c>
      <c r="H83" s="713">
        <v>1323</v>
      </c>
      <c r="I83" s="714" t="s">
        <v>1215</v>
      </c>
      <c r="J83" s="715" t="s">
        <v>1432</v>
      </c>
      <c r="K83" s="716"/>
      <c r="L83" s="713" t="s">
        <v>33</v>
      </c>
      <c r="M83" s="717" t="s">
        <v>1217</v>
      </c>
      <c r="N83" s="717">
        <v>1</v>
      </c>
      <c r="O83" s="106"/>
      <c r="P83" s="106"/>
      <c r="Q83" s="106"/>
      <c r="R83" s="163">
        <v>0.15</v>
      </c>
      <c r="S83" s="179">
        <f t="shared" si="9"/>
        <v>0</v>
      </c>
      <c r="T83" s="413" t="s">
        <v>110</v>
      </c>
      <c r="U83" s="410"/>
      <c r="V83" s="410"/>
      <c r="W83" s="414"/>
      <c r="X83" s="414"/>
      <c r="Y83" s="468"/>
      <c r="Z83" s="107"/>
      <c r="AA83" s="410"/>
      <c r="AB83" s="415"/>
      <c r="AC83" s="183">
        <f t="shared" si="8"/>
        <v>0</v>
      </c>
      <c r="AD83" s="416"/>
      <c r="AE83" s="108"/>
    </row>
    <row r="84" spans="1:31" ht="12.75">
      <c r="A84" s="159" t="s">
        <v>114</v>
      </c>
      <c r="B84" s="160" t="s">
        <v>115</v>
      </c>
      <c r="C84" s="156" t="s">
        <v>1477</v>
      </c>
      <c r="D84" s="160" t="s">
        <v>1215</v>
      </c>
      <c r="E84" s="710" t="s">
        <v>852</v>
      </c>
      <c r="F84" s="711" t="s">
        <v>1441</v>
      </c>
      <c r="G84" s="712" t="s">
        <v>1621</v>
      </c>
      <c r="H84" s="713">
        <v>1323</v>
      </c>
      <c r="I84" s="714" t="s">
        <v>1215</v>
      </c>
      <c r="J84" s="715" t="s">
        <v>1432</v>
      </c>
      <c r="K84" s="716"/>
      <c r="L84" s="713" t="s">
        <v>33</v>
      </c>
      <c r="M84" s="717" t="s">
        <v>1217</v>
      </c>
      <c r="N84" s="717">
        <v>1</v>
      </c>
      <c r="O84" s="106"/>
      <c r="P84" s="106"/>
      <c r="Q84" s="106"/>
      <c r="R84" s="295">
        <v>0.15</v>
      </c>
      <c r="S84" s="179">
        <f t="shared" si="9"/>
        <v>0</v>
      </c>
      <c r="T84" s="413" t="s">
        <v>110</v>
      </c>
      <c r="U84" s="410"/>
      <c r="V84" s="410"/>
      <c r="W84" s="414"/>
      <c r="X84" s="414"/>
      <c r="Y84" s="468"/>
      <c r="Z84" s="107"/>
      <c r="AA84" s="410"/>
      <c r="AB84" s="415"/>
      <c r="AC84" s="183">
        <f t="shared" si="8"/>
        <v>0</v>
      </c>
      <c r="AD84" s="416"/>
      <c r="AE84" s="108"/>
    </row>
    <row r="85" spans="1:31" ht="12.75">
      <c r="A85" s="159" t="s">
        <v>114</v>
      </c>
      <c r="B85" s="160" t="s">
        <v>115</v>
      </c>
      <c r="C85" s="156" t="s">
        <v>1477</v>
      </c>
      <c r="D85" s="160" t="s">
        <v>1215</v>
      </c>
      <c r="E85" s="710" t="s">
        <v>852</v>
      </c>
      <c r="F85" s="711" t="s">
        <v>1441</v>
      </c>
      <c r="G85" s="712" t="s">
        <v>1626</v>
      </c>
      <c r="H85" s="713">
        <v>1323</v>
      </c>
      <c r="I85" s="714" t="s">
        <v>1215</v>
      </c>
      <c r="J85" s="715" t="s">
        <v>1432</v>
      </c>
      <c r="K85" s="716"/>
      <c r="L85" s="713" t="s">
        <v>33</v>
      </c>
      <c r="M85" s="717" t="s">
        <v>1217</v>
      </c>
      <c r="N85" s="717">
        <v>1</v>
      </c>
      <c r="O85" s="106"/>
      <c r="P85" s="106"/>
      <c r="Q85" s="106"/>
      <c r="R85" s="295">
        <v>0.15</v>
      </c>
      <c r="S85" s="179">
        <f t="shared" si="9"/>
        <v>0</v>
      </c>
      <c r="T85" s="413" t="s">
        <v>110</v>
      </c>
      <c r="U85" s="410"/>
      <c r="V85" s="410"/>
      <c r="W85" s="414"/>
      <c r="X85" s="414"/>
      <c r="Y85" s="468"/>
      <c r="Z85" s="107"/>
      <c r="AA85" s="410"/>
      <c r="AB85" s="415"/>
      <c r="AC85" s="183">
        <f t="shared" si="8"/>
        <v>0</v>
      </c>
      <c r="AD85" s="416"/>
      <c r="AE85" s="108"/>
    </row>
    <row r="86" spans="1:31" ht="12.75">
      <c r="A86" s="159" t="s">
        <v>114</v>
      </c>
      <c r="B86" s="160" t="s">
        <v>115</v>
      </c>
      <c r="C86" s="156" t="s">
        <v>1477</v>
      </c>
      <c r="D86" s="160" t="s">
        <v>1215</v>
      </c>
      <c r="E86" s="710" t="s">
        <v>852</v>
      </c>
      <c r="F86" s="711" t="s">
        <v>1441</v>
      </c>
      <c r="G86" s="712" t="s">
        <v>1627</v>
      </c>
      <c r="H86" s="713">
        <v>1323</v>
      </c>
      <c r="I86" s="714" t="s">
        <v>1215</v>
      </c>
      <c r="J86" s="715" t="s">
        <v>1432</v>
      </c>
      <c r="K86" s="716"/>
      <c r="L86" s="713" t="s">
        <v>33</v>
      </c>
      <c r="M86" s="717" t="s">
        <v>1217</v>
      </c>
      <c r="N86" s="717">
        <v>1</v>
      </c>
      <c r="O86" s="106"/>
      <c r="P86" s="106"/>
      <c r="Q86" s="106"/>
      <c r="R86" s="295">
        <v>0.15</v>
      </c>
      <c r="S86" s="179">
        <f t="shared" si="9"/>
        <v>0</v>
      </c>
      <c r="T86" s="413" t="s">
        <v>110</v>
      </c>
      <c r="U86" s="410"/>
      <c r="V86" s="410"/>
      <c r="W86" s="414"/>
      <c r="X86" s="414"/>
      <c r="Y86" s="468"/>
      <c r="Z86" s="107"/>
      <c r="AA86" s="410"/>
      <c r="AB86" s="415"/>
      <c r="AC86" s="183">
        <f t="shared" si="8"/>
        <v>0</v>
      </c>
      <c r="AD86" s="416"/>
      <c r="AE86" s="108"/>
    </row>
    <row r="87" spans="1:31" ht="13.5" thickBot="1">
      <c r="A87" s="53" t="s">
        <v>114</v>
      </c>
      <c r="B87" s="54" t="s">
        <v>115</v>
      </c>
      <c r="C87" s="155" t="s">
        <v>1477</v>
      </c>
      <c r="D87" s="54" t="s">
        <v>1215</v>
      </c>
      <c r="E87" s="155" t="s">
        <v>852</v>
      </c>
      <c r="F87" s="54" t="s">
        <v>1441</v>
      </c>
      <c r="G87" s="265"/>
      <c r="H87" s="249">
        <v>1323</v>
      </c>
      <c r="I87" s="655" t="s">
        <v>1215</v>
      </c>
      <c r="J87" s="646" t="s">
        <v>1432</v>
      </c>
      <c r="K87" s="268"/>
      <c r="L87" s="249" t="s">
        <v>32</v>
      </c>
      <c r="M87" s="264" t="s">
        <v>902</v>
      </c>
      <c r="N87" s="264">
        <v>1</v>
      </c>
      <c r="O87" s="264"/>
      <c r="P87" s="264"/>
      <c r="Q87" s="264"/>
      <c r="R87" s="269">
        <v>2</v>
      </c>
      <c r="S87" s="180">
        <f t="shared" si="9"/>
        <v>0</v>
      </c>
      <c r="T87" s="250" t="s">
        <v>110</v>
      </c>
      <c r="U87" s="266"/>
      <c r="V87" s="266"/>
      <c r="W87" s="270"/>
      <c r="X87" s="270"/>
      <c r="Y87" s="272"/>
      <c r="Z87" s="273"/>
      <c r="AA87" s="266"/>
      <c r="AB87" s="320"/>
      <c r="AC87" s="184">
        <f t="shared" si="8"/>
        <v>0</v>
      </c>
      <c r="AD87" s="278"/>
      <c r="AE87" s="277"/>
    </row>
  </sheetData>
  <sheetProtection/>
  <protectedRanges>
    <protectedRange sqref="N4:Q8" name="Plage5"/>
    <protectedRange sqref="Z29:Z55 Z58:Z60 AA29:AB60 T29:Y60 T87:AB988 T61:AB66 T70:AB78 T68" name="Plage3"/>
    <protectedRange sqref="B1:B2" name="Plage1"/>
    <protectedRange sqref="Z56:Z57 R88:R988 A29:Q29 C68 A70:B78 A30:B54 D70:G78 D30:Q54 K70:Q78 C70:C79 L68:Q68 C81:C86 A87:L988 N87:Q988 M87:M979 H70:J80 C30:C66 A55:Q66" name="Plage2"/>
    <protectedRange sqref="AD87:AE988 AD29:AE66 AD70:AE78" name="Plage4"/>
    <protectedRange sqref="R87 R29:R66 R68 R70:R78" name="Plage2_1_1_7_3"/>
    <protectedRange sqref="T81:AB82" name="Plage3_1"/>
    <protectedRange sqref="A81:B82 D81:R82" name="Plage2_1"/>
    <protectedRange sqref="AD81:AE82" name="Plage4_1"/>
    <protectedRange sqref="T79:AB79" name="Plage3_2"/>
    <protectedRange sqref="A79:B79 D79:G79 K79:R79 E80:F80" name="Plage2_2"/>
    <protectedRange sqref="AD79:AE79" name="Plage4_2"/>
    <protectedRange sqref="E68:F69 H68:J69 L68" name="Plage2_1_1"/>
    <protectedRange sqref="U68:AB68" name="Plage3_3"/>
    <protectedRange sqref="G68 D68 K68 A68:B68" name="Plage2_3"/>
    <protectedRange sqref="AD68:AE68" name="Plage4_3"/>
    <protectedRange sqref="T69:AB69" name="Plage3_5"/>
    <protectedRange sqref="A69:D69 G69 K69:R69" name="Plage2_5"/>
    <protectedRange sqref="AD69:AE69" name="Plage4_5"/>
    <protectedRange sqref="K80 C80:D80" name="Plage2_6"/>
    <protectedRange sqref="T83:AB83" name="Plage3_4"/>
    <protectedRange sqref="A83:B83 D83:Q83 D84:F86 H84:N86" name="Plage2_4"/>
    <protectedRange sqref="AD83:AE83" name="Plage4_4"/>
    <protectedRange sqref="R83" name="Plage2_1_1_7_3_1"/>
    <protectedRange sqref="T84:AB86" name="Plage3_7"/>
    <protectedRange sqref="A84:B86 G84:G86 O84:R86" name="Plage2_7"/>
    <protectedRange sqref="AD84:AE86" name="Plage4_7"/>
    <protectedRange sqref="T80:AB80" name="Plage3_8"/>
    <protectedRange sqref="A80:B80 G80 L80:Q80" name="Plage2_8"/>
    <protectedRange sqref="AD80:AE80" name="Plage4_8"/>
    <protectedRange sqref="R80" name="Plage2_1_1_7_3_2"/>
  </protectedRanges>
  <mergeCells count="35">
    <mergeCell ref="A5:A6"/>
    <mergeCell ref="A7:A8"/>
    <mergeCell ref="A9:A10"/>
    <mergeCell ref="N10:O10"/>
    <mergeCell ref="A11:A12"/>
    <mergeCell ref="A13:A14"/>
    <mergeCell ref="A15:A16"/>
    <mergeCell ref="A25:G25"/>
    <mergeCell ref="H25:K25"/>
    <mergeCell ref="L25:R25"/>
    <mergeCell ref="T25:X25"/>
    <mergeCell ref="Y25:AB25"/>
    <mergeCell ref="AE25:AE27"/>
    <mergeCell ref="A26:A27"/>
    <mergeCell ref="B26:F26"/>
    <mergeCell ref="G26:G27"/>
    <mergeCell ref="H26:J26"/>
    <mergeCell ref="K26:K27"/>
    <mergeCell ref="L26:L27"/>
    <mergeCell ref="M26:M27"/>
    <mergeCell ref="N26:N27"/>
    <mergeCell ref="O26:Q26"/>
    <mergeCell ref="R26:R27"/>
    <mergeCell ref="S26:S27"/>
    <mergeCell ref="T26:T27"/>
    <mergeCell ref="U26:U27"/>
    <mergeCell ref="V26:V27"/>
    <mergeCell ref="W26:W27"/>
    <mergeCell ref="X26:X27"/>
    <mergeCell ref="Y26:Y27"/>
    <mergeCell ref="AD26:AD27"/>
    <mergeCell ref="Z26:Z27"/>
    <mergeCell ref="AA26:AA27"/>
    <mergeCell ref="AB26:AB27"/>
    <mergeCell ref="AC26:AC27"/>
  </mergeCells>
  <dataValidations count="6">
    <dataValidation type="list" allowBlank="1" showInputMessage="1" showErrorMessage="1" sqref="Q5 T29:T66 T68:T87 AD29:AD66 AD68:AD87 W29:X66 W68:X87">
      <formula1>"O,N"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  <dataValidation type="list" allowBlank="1" showErrorMessage="1" prompt="&#10;" sqref="L29:L66 L68:L87">
      <formula1>"INFO,MOB,VER,ROC,DIV,LAB,FRAG"</formula1>
    </dataValidation>
    <dataValidation type="list" allowBlank="1" showInputMessage="1" showErrorMessage="1" sqref="Y29:Y66 Y68:Y87">
      <formula1>"DOCBUR,DOCBIBLIO"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0"/>
  <sheetViews>
    <sheetView showGridLines="0" zoomScalePageLayoutView="0" workbookViewId="0" topLeftCell="A1">
      <selection activeCell="C7" sqref="C7"/>
    </sheetView>
  </sheetViews>
  <sheetFormatPr defaultColWidth="11.421875" defaultRowHeight="12.75"/>
  <cols>
    <col min="1" max="1" width="8.7109375" style="5" customWidth="1"/>
    <col min="2" max="2" width="11.00390625" style="5" customWidth="1"/>
    <col min="3" max="10" width="8.421875" style="5" customWidth="1"/>
    <col min="11" max="11" width="8.421875" style="9" customWidth="1"/>
    <col min="12" max="12" width="7.8515625" style="9" customWidth="1"/>
    <col min="13" max="13" width="7.8515625" style="5" customWidth="1"/>
    <col min="14" max="17" width="7.7109375" style="5" customWidth="1"/>
    <col min="18" max="18" width="7.7109375" style="9" customWidth="1"/>
    <col min="19" max="23" width="7.7109375" style="5" customWidth="1"/>
    <col min="24" max="24" width="8.421875" style="5" customWidth="1"/>
    <col min="25" max="25" width="7.7109375" style="5" customWidth="1"/>
    <col min="26" max="26" width="6.7109375" style="5" customWidth="1"/>
    <col min="27" max="27" width="7.28125" style="5" customWidth="1"/>
    <col min="28" max="28" width="11.00390625" style="5" customWidth="1"/>
    <col min="29" max="29" width="7.28125" style="5" customWidth="1"/>
    <col min="30" max="30" width="9.140625" style="5" customWidth="1"/>
    <col min="31" max="31" width="7.7109375" style="5" customWidth="1"/>
    <col min="32" max="32" width="22.7109375" style="5" customWidth="1"/>
    <col min="33" max="16384" width="11.421875" style="5" customWidth="1"/>
  </cols>
  <sheetData>
    <row r="1" spans="1:13" s="24" customFormat="1" ht="21.75" customHeight="1">
      <c r="A1" s="849" t="s">
        <v>39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</row>
    <row r="2" spans="1:13" s="24" customFormat="1" ht="21.75" customHeight="1" thickBot="1">
      <c r="A2" s="32"/>
      <c r="B2" s="32"/>
      <c r="C2" s="886" t="s">
        <v>9</v>
      </c>
      <c r="D2" s="886"/>
      <c r="E2" s="886"/>
      <c r="F2" s="886"/>
      <c r="G2" s="886"/>
      <c r="H2" s="886"/>
      <c r="I2" s="886"/>
      <c r="J2" s="886"/>
      <c r="K2" s="886"/>
      <c r="L2" s="886"/>
      <c r="M2" s="886"/>
    </row>
    <row r="3" spans="1:13" s="24" customFormat="1" ht="16.5" customHeight="1" thickBot="1">
      <c r="A3" s="849"/>
      <c r="B3" s="862"/>
      <c r="C3" s="883" t="s">
        <v>2</v>
      </c>
      <c r="D3" s="884"/>
      <c r="E3" s="884"/>
      <c r="F3" s="884"/>
      <c r="G3" s="884"/>
      <c r="H3" s="884"/>
      <c r="I3" s="884"/>
      <c r="J3" s="884"/>
      <c r="K3" s="884"/>
      <c r="L3" s="884"/>
      <c r="M3" s="885"/>
    </row>
    <row r="4" spans="1:13" s="24" customFormat="1" ht="27.75" customHeight="1" thickBot="1">
      <c r="A4" s="32"/>
      <c r="B4" s="32"/>
      <c r="C4" s="887" t="s">
        <v>45</v>
      </c>
      <c r="D4" s="884"/>
      <c r="E4" s="884"/>
      <c r="F4" s="884"/>
      <c r="G4" s="884"/>
      <c r="H4" s="884"/>
      <c r="I4" s="884"/>
      <c r="J4" s="884"/>
      <c r="K4" s="885"/>
      <c r="L4" s="854" t="s">
        <v>3</v>
      </c>
      <c r="M4" s="856"/>
    </row>
    <row r="5" spans="1:18" ht="22.5" customHeight="1" thickBot="1">
      <c r="A5" s="854" t="s">
        <v>4</v>
      </c>
      <c r="B5" s="856"/>
      <c r="C5" s="206"/>
      <c r="D5" s="207"/>
      <c r="E5" s="207"/>
      <c r="F5" s="207"/>
      <c r="G5" s="207"/>
      <c r="H5" s="207"/>
      <c r="I5" s="207"/>
      <c r="J5" s="207"/>
      <c r="K5" s="208"/>
      <c r="L5" s="841" t="s">
        <v>46</v>
      </c>
      <c r="M5" s="842"/>
      <c r="R5" s="5"/>
    </row>
    <row r="6" spans="1:18" ht="9.75" customHeight="1" thickBot="1">
      <c r="A6" s="881"/>
      <c r="B6" s="882"/>
      <c r="C6" s="203"/>
      <c r="D6" s="204"/>
      <c r="E6" s="204"/>
      <c r="F6" s="204"/>
      <c r="G6" s="204"/>
      <c r="H6" s="204"/>
      <c r="I6" s="204"/>
      <c r="J6" s="204"/>
      <c r="K6" s="205"/>
      <c r="L6" s="879"/>
      <c r="M6" s="880"/>
      <c r="R6" s="5"/>
    </row>
    <row r="7" spans="1:13" s="35" customFormat="1" ht="21.75" customHeight="1">
      <c r="A7" s="857" t="s">
        <v>53</v>
      </c>
      <c r="B7" s="33" t="s">
        <v>33</v>
      </c>
      <c r="C7" s="200" t="e">
        <f>'[2]modele'!O11</f>
        <v>#REF!</v>
      </c>
      <c r="D7" s="201"/>
      <c r="E7" s="201"/>
      <c r="F7" s="201"/>
      <c r="G7" s="201"/>
      <c r="H7" s="201"/>
      <c r="I7" s="201"/>
      <c r="J7" s="201"/>
      <c r="K7" s="202"/>
      <c r="L7" s="877" t="e">
        <f aca="true" t="shared" si="0" ref="L7:L18">SUM(C7:K7)</f>
        <v>#REF!</v>
      </c>
      <c r="M7" s="878"/>
    </row>
    <row r="8" spans="1:13" s="35" customFormat="1" ht="21.75" customHeight="1">
      <c r="A8" s="858"/>
      <c r="B8" s="36" t="s">
        <v>32</v>
      </c>
      <c r="C8" s="200" t="e">
        <f>#REF!</f>
        <v>#REF!</v>
      </c>
      <c r="D8" s="56"/>
      <c r="E8" s="56"/>
      <c r="F8" s="56"/>
      <c r="G8" s="56"/>
      <c r="H8" s="56"/>
      <c r="I8" s="56"/>
      <c r="J8" s="56"/>
      <c r="K8" s="37"/>
      <c r="L8" s="875" t="e">
        <f t="shared" si="0"/>
        <v>#REF!</v>
      </c>
      <c r="M8" s="876"/>
    </row>
    <row r="9" spans="1:13" s="35" customFormat="1" ht="21.75" customHeight="1">
      <c r="A9" s="858"/>
      <c r="B9" s="109" t="s">
        <v>48</v>
      </c>
      <c r="C9" s="200" t="e">
        <f>#REF!</f>
        <v>#REF!</v>
      </c>
      <c r="D9" s="110"/>
      <c r="E9" s="110"/>
      <c r="F9" s="110"/>
      <c r="G9" s="110"/>
      <c r="H9" s="110"/>
      <c r="I9" s="110"/>
      <c r="J9" s="110"/>
      <c r="K9" s="111"/>
      <c r="L9" s="875" t="e">
        <f t="shared" si="0"/>
        <v>#REF!</v>
      </c>
      <c r="M9" s="876"/>
    </row>
    <row r="10" spans="1:13" s="35" customFormat="1" ht="21.75" customHeight="1">
      <c r="A10" s="858"/>
      <c r="B10" s="109" t="s">
        <v>49</v>
      </c>
      <c r="C10" s="200" t="e">
        <f>#REF!</f>
        <v>#REF!</v>
      </c>
      <c r="D10" s="110"/>
      <c r="E10" s="110"/>
      <c r="F10" s="110"/>
      <c r="G10" s="110"/>
      <c r="H10" s="110"/>
      <c r="I10" s="110"/>
      <c r="J10" s="110"/>
      <c r="K10" s="111"/>
      <c r="L10" s="875" t="e">
        <f t="shared" si="0"/>
        <v>#REF!</v>
      </c>
      <c r="M10" s="876"/>
    </row>
    <row r="11" spans="1:13" s="35" customFormat="1" ht="30" customHeight="1" thickBot="1">
      <c r="A11" s="859"/>
      <c r="B11" s="38" t="s">
        <v>34</v>
      </c>
      <c r="C11" s="200" t="e">
        <f>#REF!</f>
        <v>#REF!</v>
      </c>
      <c r="D11" s="57"/>
      <c r="E11" s="57"/>
      <c r="F11" s="57"/>
      <c r="G11" s="57"/>
      <c r="H11" s="57"/>
      <c r="I11" s="57"/>
      <c r="J11" s="57"/>
      <c r="K11" s="39"/>
      <c r="L11" s="873" t="e">
        <f t="shared" si="0"/>
        <v>#REF!</v>
      </c>
      <c r="M11" s="874"/>
    </row>
    <row r="12" spans="1:14" s="35" customFormat="1" ht="21.75" customHeight="1">
      <c r="A12" s="857" t="s">
        <v>5</v>
      </c>
      <c r="B12" s="33" t="s">
        <v>51</v>
      </c>
      <c r="C12" s="200" t="e">
        <f>#REF!</f>
        <v>#REF!</v>
      </c>
      <c r="D12" s="55"/>
      <c r="E12" s="55"/>
      <c r="F12" s="55"/>
      <c r="G12" s="55"/>
      <c r="H12" s="55"/>
      <c r="I12" s="55"/>
      <c r="J12" s="55"/>
      <c r="K12" s="34"/>
      <c r="L12" s="865" t="e">
        <f t="shared" si="0"/>
        <v>#REF!</v>
      </c>
      <c r="M12" s="866"/>
      <c r="N12" s="43"/>
    </row>
    <row r="13" spans="1:13" s="35" customFormat="1" ht="21.75" customHeight="1">
      <c r="A13" s="858"/>
      <c r="B13" s="36" t="s">
        <v>52</v>
      </c>
      <c r="C13" s="200" t="e">
        <f>#REF!</f>
        <v>#REF!</v>
      </c>
      <c r="D13" s="56"/>
      <c r="E13" s="56"/>
      <c r="F13" s="56"/>
      <c r="G13" s="56"/>
      <c r="H13" s="56"/>
      <c r="I13" s="56"/>
      <c r="J13" s="56"/>
      <c r="K13" s="37"/>
      <c r="L13" s="875" t="e">
        <f t="shared" si="0"/>
        <v>#REF!</v>
      </c>
      <c r="M13" s="876"/>
    </row>
    <row r="14" spans="1:13" s="35" customFormat="1" ht="21.75" customHeight="1">
      <c r="A14" s="858"/>
      <c r="B14" s="109" t="s">
        <v>59</v>
      </c>
      <c r="C14" s="200" t="e">
        <f>#REF!</f>
        <v>#REF!</v>
      </c>
      <c r="D14" s="110"/>
      <c r="E14" s="110"/>
      <c r="F14" s="110"/>
      <c r="G14" s="110"/>
      <c r="H14" s="110"/>
      <c r="I14" s="110"/>
      <c r="J14" s="110"/>
      <c r="K14" s="111"/>
      <c r="L14" s="875" t="e">
        <f t="shared" si="0"/>
        <v>#REF!</v>
      </c>
      <c r="M14" s="876"/>
    </row>
    <row r="15" spans="1:19" s="35" customFormat="1" ht="21.75" customHeight="1" thickBot="1">
      <c r="A15" s="859"/>
      <c r="B15" s="38" t="s">
        <v>50</v>
      </c>
      <c r="C15" s="200" t="e">
        <f>#REF!</f>
        <v>#REF!</v>
      </c>
      <c r="D15" s="57"/>
      <c r="E15" s="57"/>
      <c r="F15" s="57"/>
      <c r="G15" s="57"/>
      <c r="H15" s="57"/>
      <c r="I15" s="57"/>
      <c r="J15" s="57"/>
      <c r="K15" s="39"/>
      <c r="L15" s="873" t="e">
        <f t="shared" si="0"/>
        <v>#REF!</v>
      </c>
      <c r="M15" s="874"/>
      <c r="N15" s="24"/>
      <c r="O15" s="24"/>
      <c r="P15" s="24"/>
      <c r="Q15" s="24"/>
      <c r="R15" s="24"/>
      <c r="S15" s="24"/>
    </row>
    <row r="16" spans="1:19" s="35" customFormat="1" ht="21.75" customHeight="1">
      <c r="A16" s="860" t="s">
        <v>63</v>
      </c>
      <c r="B16" s="40" t="s">
        <v>6</v>
      </c>
      <c r="C16" s="60"/>
      <c r="D16" s="55"/>
      <c r="E16" s="55"/>
      <c r="F16" s="55"/>
      <c r="G16" s="55"/>
      <c r="H16" s="55"/>
      <c r="I16" s="55"/>
      <c r="J16" s="55"/>
      <c r="K16" s="34"/>
      <c r="L16" s="865">
        <f t="shared" si="0"/>
        <v>0</v>
      </c>
      <c r="M16" s="866"/>
      <c r="N16" s="5"/>
      <c r="O16" s="5"/>
      <c r="P16" s="5"/>
      <c r="Q16" s="5"/>
      <c r="R16" s="5"/>
      <c r="S16" s="5"/>
    </row>
    <row r="17" spans="1:19" s="35" customFormat="1" ht="21.75" customHeight="1" thickBot="1">
      <c r="A17" s="861"/>
      <c r="B17" s="41" t="s">
        <v>60</v>
      </c>
      <c r="C17" s="61"/>
      <c r="D17" s="58"/>
      <c r="E17" s="58"/>
      <c r="F17" s="58"/>
      <c r="G17" s="58"/>
      <c r="H17" s="58"/>
      <c r="I17" s="58"/>
      <c r="J17" s="58"/>
      <c r="K17" s="42"/>
      <c r="L17" s="871">
        <f t="shared" si="0"/>
        <v>0</v>
      </c>
      <c r="M17" s="872"/>
      <c r="N17" s="5"/>
      <c r="O17" s="5"/>
      <c r="P17" s="5"/>
      <c r="Q17" s="5"/>
      <c r="R17" s="5"/>
      <c r="S17" s="5"/>
    </row>
    <row r="18" spans="1:19" s="35" customFormat="1" ht="21" customHeight="1" thickBot="1">
      <c r="A18" s="833" t="s">
        <v>3</v>
      </c>
      <c r="B18" s="863"/>
      <c r="C18" s="44" t="e">
        <f>SUM(C7:C15)</f>
        <v>#REF!</v>
      </c>
      <c r="D18" s="59">
        <f>SUM(D7:D15)</f>
        <v>0</v>
      </c>
      <c r="E18" s="59">
        <f aca="true" t="shared" si="1" ref="E18:J18">SUM(E7:E15)</f>
        <v>0</v>
      </c>
      <c r="F18" s="59">
        <f t="shared" si="1"/>
        <v>0</v>
      </c>
      <c r="G18" s="59">
        <f t="shared" si="1"/>
        <v>0</v>
      </c>
      <c r="H18" s="59">
        <f t="shared" si="1"/>
        <v>0</v>
      </c>
      <c r="I18" s="59">
        <f t="shared" si="1"/>
        <v>0</v>
      </c>
      <c r="J18" s="59">
        <f t="shared" si="1"/>
        <v>0</v>
      </c>
      <c r="K18" s="45">
        <f>SUM(K7:K15)</f>
        <v>0</v>
      </c>
      <c r="L18" s="867" t="e">
        <f t="shared" si="0"/>
        <v>#REF!</v>
      </c>
      <c r="M18" s="868"/>
      <c r="N18" s="5"/>
      <c r="O18" s="5"/>
      <c r="P18" s="5"/>
      <c r="Q18" s="5"/>
      <c r="R18" s="5"/>
      <c r="S18" s="5"/>
    </row>
    <row r="19" spans="1:19" s="35" customFormat="1" ht="18" customHeight="1" thickBot="1">
      <c r="A19" s="869" t="s">
        <v>7</v>
      </c>
      <c r="B19" s="870"/>
      <c r="C19" s="62" t="s">
        <v>8</v>
      </c>
      <c r="D19" s="59"/>
      <c r="E19" s="59"/>
      <c r="F19" s="59"/>
      <c r="G19" s="59"/>
      <c r="H19" s="59"/>
      <c r="I19" s="59"/>
      <c r="J19" s="59"/>
      <c r="K19" s="45"/>
      <c r="L19" s="867"/>
      <c r="M19" s="868"/>
      <c r="N19" s="5"/>
      <c r="O19" s="5"/>
      <c r="P19" s="5"/>
      <c r="Q19" s="5"/>
      <c r="R19" s="5"/>
      <c r="S19" s="5"/>
    </row>
    <row r="20" spans="2:27" s="24" customFormat="1" ht="12" customHeight="1">
      <c r="B20" s="864"/>
      <c r="C20" s="864"/>
      <c r="D20" s="864"/>
      <c r="E20" s="864"/>
      <c r="F20" s="864"/>
      <c r="G20" s="864"/>
      <c r="H20" s="864"/>
      <c r="I20" s="864"/>
      <c r="J20" s="864"/>
      <c r="K20" s="864"/>
      <c r="R20" s="10"/>
      <c r="V20" s="5"/>
      <c r="W20" s="5"/>
      <c r="X20" s="5"/>
      <c r="Y20" s="5"/>
      <c r="Z20" s="5"/>
      <c r="AA20" s="5"/>
    </row>
    <row r="21" spans="9:12" ht="12.75">
      <c r="I21" s="9"/>
      <c r="K21" s="5"/>
      <c r="L21" s="5"/>
    </row>
    <row r="22" spans="1:13" ht="15.75">
      <c r="A22" s="849" t="s">
        <v>39</v>
      </c>
      <c r="B22" s="849"/>
      <c r="C22" s="849"/>
      <c r="D22" s="849"/>
      <c r="E22" s="849"/>
      <c r="F22" s="849"/>
      <c r="G22" s="849"/>
      <c r="H22" s="849"/>
      <c r="I22" s="849"/>
      <c r="J22" s="849"/>
      <c r="K22" s="849"/>
      <c r="L22" s="849"/>
      <c r="M22" s="849"/>
    </row>
    <row r="23" spans="1:13" ht="16.5" thickBot="1">
      <c r="A23" s="32"/>
      <c r="B23" s="32"/>
      <c r="C23" s="850" t="s">
        <v>9</v>
      </c>
      <c r="D23" s="850"/>
      <c r="E23" s="850"/>
      <c r="F23" s="850"/>
      <c r="G23" s="850"/>
      <c r="H23" s="850"/>
      <c r="I23" s="850"/>
      <c r="J23" s="850"/>
      <c r="K23" s="850"/>
      <c r="L23" s="850"/>
      <c r="M23" s="850"/>
    </row>
    <row r="24" spans="1:13" ht="16.5" thickBot="1">
      <c r="A24" s="849"/>
      <c r="B24" s="862"/>
      <c r="C24" s="851" t="s">
        <v>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3"/>
    </row>
    <row r="25" spans="1:13" ht="16.5" thickBot="1">
      <c r="A25" s="32"/>
      <c r="B25" s="32"/>
      <c r="C25" s="854" t="s">
        <v>62</v>
      </c>
      <c r="D25" s="855"/>
      <c r="E25" s="855"/>
      <c r="F25" s="855"/>
      <c r="G25" s="855"/>
      <c r="H25" s="855"/>
      <c r="I25" s="855"/>
      <c r="J25" s="855"/>
      <c r="K25" s="855"/>
      <c r="L25" s="854" t="s">
        <v>3</v>
      </c>
      <c r="M25" s="856"/>
    </row>
    <row r="26" spans="1:13" ht="15">
      <c r="A26" s="845" t="s">
        <v>12</v>
      </c>
      <c r="B26" s="846"/>
      <c r="C26" s="70"/>
      <c r="D26" s="70"/>
      <c r="E26" s="70"/>
      <c r="F26" s="70"/>
      <c r="G26" s="70"/>
      <c r="H26" s="70"/>
      <c r="I26" s="70"/>
      <c r="J26" s="70"/>
      <c r="K26" s="70"/>
      <c r="L26" s="841" t="s">
        <v>61</v>
      </c>
      <c r="M26" s="842"/>
    </row>
    <row r="27" spans="1:13" ht="13.5" thickBot="1">
      <c r="A27" s="843"/>
      <c r="B27" s="844"/>
      <c r="C27" s="71"/>
      <c r="D27" s="72"/>
      <c r="E27" s="72"/>
      <c r="F27" s="72"/>
      <c r="G27" s="72"/>
      <c r="H27" s="73"/>
      <c r="I27" s="73"/>
      <c r="J27" s="72"/>
      <c r="K27" s="72"/>
      <c r="L27" s="847"/>
      <c r="M27" s="848"/>
    </row>
    <row r="28" spans="1:13" ht="12.75">
      <c r="A28" s="829" t="s">
        <v>13</v>
      </c>
      <c r="B28" s="74" t="s">
        <v>67</v>
      </c>
      <c r="C28" s="75"/>
      <c r="D28" s="76"/>
      <c r="E28" s="76"/>
      <c r="F28" s="76"/>
      <c r="G28" s="76"/>
      <c r="H28" s="77"/>
      <c r="I28" s="77"/>
      <c r="J28" s="76"/>
      <c r="K28" s="76"/>
      <c r="L28" s="831">
        <f aca="true" t="shared" si="2" ref="L28:L40">SUM(C28:K28)</f>
        <v>0</v>
      </c>
      <c r="M28" s="832"/>
    </row>
    <row r="29" spans="1:13" ht="13.5" thickBot="1">
      <c r="A29" s="830"/>
      <c r="B29" s="78" t="s">
        <v>68</v>
      </c>
      <c r="C29" s="79"/>
      <c r="D29" s="80"/>
      <c r="E29" s="80"/>
      <c r="F29" s="80"/>
      <c r="G29" s="81"/>
      <c r="H29" s="82"/>
      <c r="I29" s="82"/>
      <c r="J29" s="81"/>
      <c r="K29" s="81"/>
      <c r="L29" s="827">
        <f t="shared" si="2"/>
        <v>0</v>
      </c>
      <c r="M29" s="828"/>
    </row>
    <row r="30" spans="1:13" ht="12.75">
      <c r="A30" s="829" t="s">
        <v>65</v>
      </c>
      <c r="B30" s="83" t="s">
        <v>69</v>
      </c>
      <c r="C30" s="84"/>
      <c r="D30" s="85"/>
      <c r="E30" s="85"/>
      <c r="F30" s="85"/>
      <c r="G30" s="85"/>
      <c r="H30" s="86"/>
      <c r="I30" s="86"/>
      <c r="J30" s="85"/>
      <c r="K30" s="85"/>
      <c r="L30" s="831">
        <f>SUM(C30:K30)</f>
        <v>0</v>
      </c>
      <c r="M30" s="832"/>
    </row>
    <row r="31" spans="1:13" ht="13.5" thickBot="1">
      <c r="A31" s="830"/>
      <c r="B31" s="87" t="s">
        <v>70</v>
      </c>
      <c r="C31" s="88"/>
      <c r="D31" s="81"/>
      <c r="E31" s="81"/>
      <c r="F31" s="81"/>
      <c r="G31" s="81"/>
      <c r="H31" s="82"/>
      <c r="I31" s="82"/>
      <c r="J31" s="81"/>
      <c r="K31" s="81"/>
      <c r="L31" s="827">
        <f>SUM(C31:K31)</f>
        <v>0</v>
      </c>
      <c r="M31" s="828"/>
    </row>
    <row r="32" spans="1:13" ht="12.75">
      <c r="A32" s="829" t="s">
        <v>14</v>
      </c>
      <c r="B32" s="83" t="s">
        <v>71</v>
      </c>
      <c r="C32" s="84"/>
      <c r="D32" s="85"/>
      <c r="E32" s="85"/>
      <c r="F32" s="85"/>
      <c r="G32" s="85"/>
      <c r="H32" s="86"/>
      <c r="I32" s="86"/>
      <c r="J32" s="85"/>
      <c r="K32" s="85"/>
      <c r="L32" s="831">
        <f t="shared" si="2"/>
        <v>0</v>
      </c>
      <c r="M32" s="832"/>
    </row>
    <row r="33" spans="1:13" ht="13.5" thickBot="1">
      <c r="A33" s="830"/>
      <c r="B33" s="87" t="s">
        <v>72</v>
      </c>
      <c r="C33" s="88"/>
      <c r="D33" s="81"/>
      <c r="E33" s="81"/>
      <c r="F33" s="81"/>
      <c r="G33" s="81"/>
      <c r="H33" s="82"/>
      <c r="I33" s="82"/>
      <c r="J33" s="81"/>
      <c r="K33" s="81"/>
      <c r="L33" s="827">
        <f t="shared" si="2"/>
        <v>0</v>
      </c>
      <c r="M33" s="828"/>
    </row>
    <row r="34" spans="1:13" ht="12.75">
      <c r="A34" s="829" t="s">
        <v>11</v>
      </c>
      <c r="B34" s="83" t="s">
        <v>73</v>
      </c>
      <c r="C34" s="84"/>
      <c r="D34" s="85"/>
      <c r="E34" s="85"/>
      <c r="F34" s="85"/>
      <c r="G34" s="85"/>
      <c r="H34" s="86"/>
      <c r="I34" s="86"/>
      <c r="J34" s="85"/>
      <c r="K34" s="85"/>
      <c r="L34" s="831">
        <f t="shared" si="2"/>
        <v>0</v>
      </c>
      <c r="M34" s="832"/>
    </row>
    <row r="35" spans="1:13" ht="13.5" thickBot="1">
      <c r="A35" s="830"/>
      <c r="B35" s="87" t="s">
        <v>74</v>
      </c>
      <c r="C35" s="88"/>
      <c r="D35" s="81"/>
      <c r="E35" s="81"/>
      <c r="F35" s="81"/>
      <c r="G35" s="81"/>
      <c r="H35" s="82"/>
      <c r="I35" s="82"/>
      <c r="J35" s="81"/>
      <c r="K35" s="81"/>
      <c r="L35" s="827">
        <f t="shared" si="2"/>
        <v>0</v>
      </c>
      <c r="M35" s="828"/>
    </row>
    <row r="36" spans="1:13" ht="12.75" customHeight="1">
      <c r="A36" s="829" t="s">
        <v>15</v>
      </c>
      <c r="B36" s="83" t="s">
        <v>75</v>
      </c>
      <c r="C36" s="84"/>
      <c r="D36" s="85"/>
      <c r="E36" s="85"/>
      <c r="F36" s="85"/>
      <c r="G36" s="85"/>
      <c r="H36" s="86"/>
      <c r="I36" s="86"/>
      <c r="J36" s="85"/>
      <c r="K36" s="85"/>
      <c r="L36" s="839">
        <f t="shared" si="2"/>
        <v>0</v>
      </c>
      <c r="M36" s="840"/>
    </row>
    <row r="37" spans="1:13" ht="13.5" thickBot="1">
      <c r="A37" s="830"/>
      <c r="B37" s="87" t="s">
        <v>76</v>
      </c>
      <c r="C37" s="88"/>
      <c r="D37" s="81"/>
      <c r="E37" s="81"/>
      <c r="F37" s="81"/>
      <c r="G37" s="81"/>
      <c r="H37" s="82"/>
      <c r="I37" s="82"/>
      <c r="J37" s="81"/>
      <c r="K37" s="81"/>
      <c r="L37" s="837">
        <f t="shared" si="2"/>
        <v>0</v>
      </c>
      <c r="M37" s="838"/>
    </row>
    <row r="38" spans="1:13" ht="12.75" customHeight="1">
      <c r="A38" s="829" t="s">
        <v>64</v>
      </c>
      <c r="B38" s="83" t="s">
        <v>77</v>
      </c>
      <c r="C38" s="84"/>
      <c r="D38" s="85"/>
      <c r="E38" s="85"/>
      <c r="F38" s="85"/>
      <c r="G38" s="85"/>
      <c r="H38" s="86"/>
      <c r="I38" s="86"/>
      <c r="J38" s="85"/>
      <c r="K38" s="85"/>
      <c r="L38" s="839">
        <f>SUM(C38:K38)</f>
        <v>0</v>
      </c>
      <c r="M38" s="840"/>
    </row>
    <row r="39" spans="1:13" ht="13.5" thickBot="1">
      <c r="A39" s="830"/>
      <c r="B39" s="87" t="s">
        <v>78</v>
      </c>
      <c r="C39" s="88"/>
      <c r="D39" s="81"/>
      <c r="E39" s="81"/>
      <c r="F39" s="81"/>
      <c r="G39" s="81"/>
      <c r="H39" s="82"/>
      <c r="I39" s="82"/>
      <c r="J39" s="81"/>
      <c r="K39" s="81"/>
      <c r="L39" s="837">
        <f>SUM(C39:K39)</f>
        <v>0</v>
      </c>
      <c r="M39" s="838"/>
    </row>
    <row r="40" spans="1:13" ht="15.75" thickBot="1">
      <c r="A40" s="833" t="s">
        <v>3</v>
      </c>
      <c r="B40" s="834"/>
      <c r="C40" s="89">
        <f aca="true" t="shared" si="3" ref="C40:K40">SUM(C28:C39)</f>
        <v>0</v>
      </c>
      <c r="D40" s="90">
        <f t="shared" si="3"/>
        <v>0</v>
      </c>
      <c r="E40" s="90">
        <f t="shared" si="3"/>
        <v>0</v>
      </c>
      <c r="F40" s="90">
        <f t="shared" si="3"/>
        <v>0</v>
      </c>
      <c r="G40" s="90">
        <f t="shared" si="3"/>
        <v>0</v>
      </c>
      <c r="H40" s="91">
        <f t="shared" si="3"/>
        <v>0</v>
      </c>
      <c r="I40" s="91">
        <f t="shared" si="3"/>
        <v>0</v>
      </c>
      <c r="J40" s="90">
        <f t="shared" si="3"/>
        <v>0</v>
      </c>
      <c r="K40" s="90">
        <f t="shared" si="3"/>
        <v>0</v>
      </c>
      <c r="L40" s="835">
        <f t="shared" si="2"/>
        <v>0</v>
      </c>
      <c r="M40" s="836"/>
    </row>
  </sheetData>
  <sheetProtection/>
  <mergeCells count="59">
    <mergeCell ref="L6:M6"/>
    <mergeCell ref="A12:A15"/>
    <mergeCell ref="A6:B6"/>
    <mergeCell ref="C3:M3"/>
    <mergeCell ref="C2:M2"/>
    <mergeCell ref="A1:M1"/>
    <mergeCell ref="L4:M4"/>
    <mergeCell ref="C4:K4"/>
    <mergeCell ref="A5:B5"/>
    <mergeCell ref="L5:M5"/>
    <mergeCell ref="A3:B3"/>
    <mergeCell ref="L15:M15"/>
    <mergeCell ref="L9:M9"/>
    <mergeCell ref="L10:M10"/>
    <mergeCell ref="L14:M14"/>
    <mergeCell ref="L8:M8"/>
    <mergeCell ref="L13:M13"/>
    <mergeCell ref="L12:M12"/>
    <mergeCell ref="L11:M11"/>
    <mergeCell ref="L7:M7"/>
    <mergeCell ref="A32:A33"/>
    <mergeCell ref="A34:A35"/>
    <mergeCell ref="L32:M32"/>
    <mergeCell ref="L33:M33"/>
    <mergeCell ref="B20:K20"/>
    <mergeCell ref="L16:M16"/>
    <mergeCell ref="L18:M18"/>
    <mergeCell ref="A19:B19"/>
    <mergeCell ref="L19:M19"/>
    <mergeCell ref="L17:M17"/>
    <mergeCell ref="A22:M22"/>
    <mergeCell ref="C23:M23"/>
    <mergeCell ref="C24:M24"/>
    <mergeCell ref="C25:K25"/>
    <mergeCell ref="L25:M25"/>
    <mergeCell ref="A7:A11"/>
    <mergeCell ref="A16:A17"/>
    <mergeCell ref="A24:B24"/>
    <mergeCell ref="A18:B18"/>
    <mergeCell ref="L26:M26"/>
    <mergeCell ref="A27:B27"/>
    <mergeCell ref="A38:A39"/>
    <mergeCell ref="L38:M38"/>
    <mergeCell ref="L39:M39"/>
    <mergeCell ref="A36:A37"/>
    <mergeCell ref="L28:M28"/>
    <mergeCell ref="A26:B26"/>
    <mergeCell ref="L27:M27"/>
    <mergeCell ref="L34:M34"/>
    <mergeCell ref="L29:M29"/>
    <mergeCell ref="A30:A31"/>
    <mergeCell ref="L30:M30"/>
    <mergeCell ref="L31:M31"/>
    <mergeCell ref="A28:A29"/>
    <mergeCell ref="A40:B40"/>
    <mergeCell ref="L40:M40"/>
    <mergeCell ref="L37:M37"/>
    <mergeCell ref="L35:M35"/>
    <mergeCell ref="L36:M36"/>
  </mergeCells>
  <dataValidations count="2">
    <dataValidation type="list" allowBlank="1" showErrorMessage="1" prompt="&#10;" sqref="A40 A18">
      <formula1>categorie</formula1>
    </dataValidation>
    <dataValidation allowBlank="1" showErrorMessage="1" prompt="&#10;" sqref="B7:B17 B28:B39"/>
  </dataValidations>
  <printOptions/>
  <pageMargins left="0.5905511811023623" right="0.5905511811023623" top="0.3937007874015748" bottom="0.7874015748031497" header="0.5118110236220472" footer="0.3937007874015748"/>
  <pageSetup horizontalDpi="600" verticalDpi="600" orientation="landscape" paperSize="9" scale="85" r:id="rId1"/>
  <headerFooter alignWithMargins="0">
    <oddFooter>&amp;L&amp;F - &amp;A&amp;CFévrier 2007&amp;R&amp;P/&amp;N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M255"/>
  <sheetViews>
    <sheetView showGridLines="0" zoomScalePageLayoutView="0" workbookViewId="0" topLeftCell="A1">
      <selection activeCell="H18" sqref="H18"/>
    </sheetView>
  </sheetViews>
  <sheetFormatPr defaultColWidth="11.421875" defaultRowHeight="12.75"/>
  <cols>
    <col min="1" max="1" width="6.421875" style="0" customWidth="1"/>
    <col min="2" max="2" width="7.421875" style="5" customWidth="1"/>
    <col min="3" max="3" width="8.00390625" style="0" customWidth="1"/>
    <col min="4" max="4" width="5.00390625" style="0" customWidth="1"/>
    <col min="5" max="5" width="6.421875" style="0" customWidth="1"/>
    <col min="6" max="6" width="15.140625" style="0" customWidth="1"/>
    <col min="7" max="10" width="7.28125" style="0" customWidth="1"/>
    <col min="11" max="11" width="6.7109375" style="12" customWidth="1"/>
    <col min="12" max="12" width="20.7109375" style="0" customWidth="1"/>
    <col min="13" max="13" width="14.421875" style="0" customWidth="1"/>
    <col min="15" max="15" width="12.7109375" style="0" customWidth="1"/>
    <col min="16" max="16" width="23.8515625" style="0" customWidth="1"/>
    <col min="17" max="17" width="14.8515625" style="0" customWidth="1"/>
  </cols>
  <sheetData>
    <row r="1" spans="1:39" ht="15.75">
      <c r="A1" s="99" t="s">
        <v>39</v>
      </c>
      <c r="B1" s="99"/>
      <c r="C1" s="100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2"/>
      <c r="R1" s="13"/>
      <c r="S1" s="13"/>
      <c r="T1" s="14"/>
      <c r="U1" s="14"/>
      <c r="V1" s="14"/>
      <c r="W1" s="13"/>
      <c r="X1" s="13"/>
      <c r="Y1" s="13"/>
      <c r="Z1" s="13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s="5" customFormat="1" ht="15.75">
      <c r="A2" s="16" t="s">
        <v>57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7"/>
      <c r="R2" s="13"/>
      <c r="S2" s="13"/>
      <c r="T2" s="14"/>
      <c r="U2" s="14"/>
      <c r="V2" s="14"/>
      <c r="W2" s="13"/>
      <c r="X2" s="13"/>
      <c r="Y2" s="13"/>
      <c r="Z2" s="1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s="1" customFormat="1" ht="13.5" thickBot="1">
      <c r="A3" s="7"/>
      <c r="B3" s="7"/>
      <c r="C3" s="5"/>
      <c r="D3" s="5"/>
      <c r="E3" s="5"/>
      <c r="F3" s="5"/>
      <c r="G3" s="5"/>
      <c r="H3" s="5"/>
      <c r="I3" s="5"/>
      <c r="J3" s="5"/>
      <c r="K3" s="7"/>
      <c r="L3" s="5"/>
      <c r="M3" s="5"/>
      <c r="N3" s="5"/>
      <c r="O3" s="5"/>
      <c r="P3" s="5"/>
      <c r="Q3" s="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17" ht="12.75">
      <c r="A4" s="750" t="s">
        <v>16</v>
      </c>
      <c r="B4" s="889"/>
      <c r="C4" s="890"/>
      <c r="D4" s="890"/>
      <c r="E4" s="890"/>
      <c r="F4" s="892"/>
      <c r="G4" s="892"/>
      <c r="H4" s="744" t="s">
        <v>27</v>
      </c>
      <c r="I4" s="745"/>
      <c r="J4" s="746"/>
      <c r="K4" s="889" t="s">
        <v>28</v>
      </c>
      <c r="L4" s="890"/>
      <c r="M4" s="890"/>
      <c r="N4" s="890"/>
      <c r="O4" s="890"/>
      <c r="P4" s="890"/>
      <c r="Q4" s="891"/>
    </row>
    <row r="5" spans="1:17" ht="12.75" customHeight="1">
      <c r="A5" s="772" t="s">
        <v>24</v>
      </c>
      <c r="B5" s="774" t="s">
        <v>25</v>
      </c>
      <c r="C5" s="894"/>
      <c r="D5" s="894"/>
      <c r="E5" s="894"/>
      <c r="F5" s="895"/>
      <c r="G5" s="893" t="s">
        <v>19</v>
      </c>
      <c r="H5" s="121"/>
      <c r="I5" s="127"/>
      <c r="J5" s="122"/>
      <c r="K5" s="888" t="s">
        <v>31</v>
      </c>
      <c r="L5" s="747" t="s">
        <v>26</v>
      </c>
      <c r="M5" s="762" t="s">
        <v>42</v>
      </c>
      <c r="N5" s="762" t="s">
        <v>43</v>
      </c>
      <c r="O5" s="762" t="s">
        <v>29</v>
      </c>
      <c r="P5" s="747" t="s">
        <v>56</v>
      </c>
      <c r="Q5" s="773" t="s">
        <v>36</v>
      </c>
    </row>
    <row r="6" spans="1:17" ht="25.5">
      <c r="A6" s="772"/>
      <c r="B6" s="22" t="s">
        <v>37</v>
      </c>
      <c r="C6" s="4" t="s">
        <v>17</v>
      </c>
      <c r="D6" s="4" t="s">
        <v>18</v>
      </c>
      <c r="E6" s="4" t="s">
        <v>23</v>
      </c>
      <c r="F6" s="120" t="s">
        <v>40</v>
      </c>
      <c r="G6" s="893" t="s">
        <v>19</v>
      </c>
      <c r="H6" s="131" t="s">
        <v>17</v>
      </c>
      <c r="I6" s="4" t="s">
        <v>18</v>
      </c>
      <c r="J6" s="132" t="s">
        <v>23</v>
      </c>
      <c r="K6" s="888"/>
      <c r="L6" s="747"/>
      <c r="M6" s="762"/>
      <c r="N6" s="762"/>
      <c r="O6" s="762"/>
      <c r="P6" s="747"/>
      <c r="Q6" s="773"/>
    </row>
    <row r="7" spans="1:17" ht="9.75" customHeight="1">
      <c r="A7" s="26"/>
      <c r="B7" s="27"/>
      <c r="C7" s="28"/>
      <c r="D7" s="28"/>
      <c r="E7" s="28"/>
      <c r="F7" s="28"/>
      <c r="G7" s="28"/>
      <c r="H7" s="129"/>
      <c r="I7" s="65"/>
      <c r="J7" s="130"/>
      <c r="K7" s="125"/>
      <c r="L7" s="65"/>
      <c r="M7" s="65"/>
      <c r="N7" s="65"/>
      <c r="O7" s="65"/>
      <c r="P7" s="65"/>
      <c r="Q7" s="69"/>
    </row>
    <row r="8" spans="1:18" s="29" customFormat="1" ht="12.75">
      <c r="A8" s="30" t="s">
        <v>10</v>
      </c>
      <c r="B8" s="31" t="s">
        <v>1</v>
      </c>
      <c r="C8" s="31" t="s">
        <v>38</v>
      </c>
      <c r="D8" s="31">
        <v>4</v>
      </c>
      <c r="E8" s="31"/>
      <c r="F8" s="118"/>
      <c r="G8" s="128"/>
      <c r="H8" s="133"/>
      <c r="I8" s="134"/>
      <c r="J8" s="123"/>
      <c r="K8" s="64"/>
      <c r="L8" s="63"/>
      <c r="M8" s="66"/>
      <c r="N8" s="63"/>
      <c r="O8" s="63"/>
      <c r="P8" s="67"/>
      <c r="Q8" s="92"/>
      <c r="R8" s="68"/>
    </row>
    <row r="9" spans="1:17" s="29" customFormat="1" ht="13.5" thickBot="1">
      <c r="A9" s="93"/>
      <c r="B9" s="94"/>
      <c r="C9" s="94"/>
      <c r="D9" s="94"/>
      <c r="E9" s="94"/>
      <c r="F9" s="119"/>
      <c r="G9" s="95"/>
      <c r="H9" s="135"/>
      <c r="I9" s="136"/>
      <c r="J9" s="124"/>
      <c r="K9" s="126"/>
      <c r="L9" s="96"/>
      <c r="M9" s="97"/>
      <c r="N9" s="97"/>
      <c r="O9" s="97"/>
      <c r="P9" s="97"/>
      <c r="Q9" s="98"/>
    </row>
    <row r="10" spans="1:15" ht="12.75">
      <c r="A10" s="19"/>
      <c r="B10" s="19"/>
      <c r="C10" s="19"/>
      <c r="D10" s="19"/>
      <c r="E10" s="19"/>
      <c r="F10" s="19"/>
      <c r="G10" s="20"/>
      <c r="H10" s="20"/>
      <c r="I10" s="20"/>
      <c r="J10" s="20"/>
      <c r="K10" s="21"/>
      <c r="L10" s="19"/>
      <c r="M10" s="11"/>
      <c r="O10" s="6"/>
    </row>
    <row r="11" spans="1:15" ht="12.75">
      <c r="A11" s="19"/>
      <c r="B11" s="19"/>
      <c r="C11" s="19"/>
      <c r="D11" s="19"/>
      <c r="E11" s="19"/>
      <c r="F11" s="19"/>
      <c r="G11" s="20"/>
      <c r="H11" s="20"/>
      <c r="I11" s="20"/>
      <c r="J11" s="20"/>
      <c r="K11" s="21"/>
      <c r="L11" s="19"/>
      <c r="M11" s="11"/>
      <c r="O11" s="6"/>
    </row>
    <row r="12" spans="1:15" ht="12.75">
      <c r="A12" s="19"/>
      <c r="B12" s="19"/>
      <c r="C12" s="19"/>
      <c r="D12" s="19"/>
      <c r="E12" s="19"/>
      <c r="F12" s="19"/>
      <c r="G12" s="20"/>
      <c r="H12" s="20"/>
      <c r="I12" s="20"/>
      <c r="J12" s="20"/>
      <c r="K12" s="21"/>
      <c r="L12" s="19"/>
      <c r="M12" s="11"/>
      <c r="O12" s="6"/>
    </row>
    <row r="13" spans="1:15" ht="12.75">
      <c r="A13" s="19"/>
      <c r="B13" s="19"/>
      <c r="C13" s="19"/>
      <c r="D13" s="19"/>
      <c r="E13" s="19"/>
      <c r="F13" s="19"/>
      <c r="G13" s="20"/>
      <c r="H13" s="20"/>
      <c r="I13" s="20"/>
      <c r="J13" s="20"/>
      <c r="K13" s="21"/>
      <c r="L13" s="19"/>
      <c r="M13" s="11"/>
      <c r="O13" s="6"/>
    </row>
    <row r="14" spans="1:15" ht="12.75">
      <c r="A14" s="19"/>
      <c r="B14" s="19"/>
      <c r="C14" s="19"/>
      <c r="D14" s="19"/>
      <c r="E14" s="19"/>
      <c r="F14" s="19"/>
      <c r="G14" s="20"/>
      <c r="H14" s="20"/>
      <c r="I14" s="20"/>
      <c r="J14" s="20"/>
      <c r="K14" s="21"/>
      <c r="L14" s="19"/>
      <c r="M14" s="11"/>
      <c r="O14" s="6"/>
    </row>
    <row r="15" ht="12.75">
      <c r="B15" s="19"/>
    </row>
    <row r="16" ht="12.75">
      <c r="B16" s="19"/>
    </row>
    <row r="17" ht="12.75">
      <c r="B17" s="19"/>
    </row>
    <row r="18" ht="12.75">
      <c r="B18" s="19"/>
    </row>
    <row r="19" ht="12.75">
      <c r="B19" s="19"/>
    </row>
    <row r="20" ht="12.75">
      <c r="B20" s="19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</sheetData>
  <sheetProtection/>
  <mergeCells count="13">
    <mergeCell ref="A5:A6"/>
    <mergeCell ref="M5:M6"/>
    <mergeCell ref="A4:G4"/>
    <mergeCell ref="G5:G6"/>
    <mergeCell ref="B5:F5"/>
    <mergeCell ref="H4:J4"/>
    <mergeCell ref="Q5:Q6"/>
    <mergeCell ref="K5:K6"/>
    <mergeCell ref="K4:Q4"/>
    <mergeCell ref="L5:L6"/>
    <mergeCell ref="N5:N6"/>
    <mergeCell ref="O5:O6"/>
    <mergeCell ref="P5:P6"/>
  </mergeCells>
  <dataValidations count="3">
    <dataValidation errorStyle="information" type="list" allowBlank="1" showInputMessage="1" showErrorMessage="1" sqref="B8:B245">
      <formula1>"jussieu,boucicaut,ESPCI"</formula1>
    </dataValidation>
    <dataValidation type="list" allowBlank="1" showErrorMessage="1" prompt="&#10;" sqref="K8:K14">
      <formula1>categorie</formula1>
    </dataValidation>
    <dataValidation errorStyle="information" type="list" allowBlank="1" showInputMessage="1" showErrorMessage="1" sqref="A8:A14">
      <formula1>entite</formula1>
    </dataValidation>
  </dataValidations>
  <printOptions/>
  <pageMargins left="0.5905511811023623" right="0.5905511811023623" top="0.3937007874015748" bottom="0.7874015748031497" header="0.5118110236220472" footer="0.3937007874015748"/>
  <pageSetup horizontalDpi="600" verticalDpi="600" orientation="landscape" paperSize="8" scale="135" r:id="rId1"/>
  <headerFooter alignWithMargins="0">
    <oddFooter>&amp;L&amp;F - &amp;A&amp;CFévrier 2007&amp;R&amp;P/&amp;N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H83"/>
  <sheetViews>
    <sheetView showGridLines="0" zoomScalePageLayoutView="0" workbookViewId="0" topLeftCell="A45">
      <selection activeCell="D30" sqref="D30:K30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57421875" style="5" customWidth="1"/>
    <col min="5" max="5" width="6.7109375" style="5" customWidth="1"/>
    <col min="6" max="6" width="16.7109375" style="5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0.00390625" style="247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6.14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247" customWidth="1"/>
    <col min="21" max="22" width="9.8515625" style="247" customWidth="1"/>
    <col min="23" max="24" width="7.28125" style="247" customWidth="1"/>
    <col min="25" max="25" width="9.00390625" style="247" customWidth="1"/>
    <col min="26" max="26" width="24.140625" style="247" customWidth="1"/>
    <col min="27" max="27" width="8.00390625" style="247" bestFit="1" customWidth="1"/>
    <col min="28" max="28" width="8.7109375" style="247" bestFit="1" customWidth="1"/>
    <col min="29" max="30" width="5.7109375" style="247" bestFit="1" customWidth="1"/>
    <col min="31" max="31" width="29.140625" style="247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39</v>
      </c>
      <c r="B1" s="99"/>
      <c r="C1" s="102"/>
      <c r="D1" s="101"/>
      <c r="E1" s="101"/>
      <c r="F1" s="101"/>
      <c r="G1" s="101"/>
      <c r="H1" s="213"/>
      <c r="I1" s="213"/>
      <c r="J1" s="213"/>
      <c r="K1" s="213"/>
      <c r="L1" s="101"/>
      <c r="M1" s="101"/>
      <c r="N1" s="101"/>
      <c r="O1" s="101"/>
      <c r="P1" s="101"/>
      <c r="Q1" s="101"/>
      <c r="R1" s="102"/>
      <c r="S1" s="102"/>
      <c r="T1" s="213"/>
      <c r="U1" s="213"/>
      <c r="V1" s="213"/>
      <c r="W1" s="213"/>
      <c r="X1" s="103"/>
      <c r="Y1" s="103"/>
      <c r="Z1" s="103"/>
      <c r="AA1" s="103"/>
      <c r="AB1" s="103"/>
      <c r="AC1" s="103"/>
      <c r="AD1" s="103"/>
      <c r="AE1" s="213"/>
      <c r="AF1" s="2"/>
      <c r="AG1" s="2"/>
    </row>
    <row r="2" spans="1:33" ht="15.75">
      <c r="A2" s="16" t="s">
        <v>712</v>
      </c>
      <c r="B2" s="16"/>
      <c r="C2" s="17"/>
      <c r="D2" s="18"/>
      <c r="E2" s="18"/>
      <c r="F2" s="18"/>
      <c r="G2" s="18"/>
      <c r="H2" s="16"/>
      <c r="I2" s="214"/>
      <c r="J2" s="215"/>
      <c r="K2" s="17"/>
      <c r="L2" s="18"/>
      <c r="M2" s="18"/>
      <c r="N2" s="18"/>
      <c r="O2" s="18"/>
      <c r="P2" s="18"/>
      <c r="Q2" s="18"/>
      <c r="R2" s="17"/>
      <c r="S2" s="17"/>
      <c r="T2" s="214"/>
      <c r="U2" s="214"/>
      <c r="V2" s="214"/>
      <c r="W2" s="214"/>
      <c r="X2" s="198"/>
      <c r="Y2" s="198"/>
      <c r="Z2" s="198"/>
      <c r="AA2" s="198"/>
      <c r="AB2" s="198"/>
      <c r="AC2" s="198"/>
      <c r="AD2" s="198"/>
      <c r="AE2" s="214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216"/>
      <c r="J3" s="217"/>
      <c r="L3" s="113"/>
      <c r="M3" s="113"/>
      <c r="N3" s="113"/>
      <c r="O3" s="113"/>
      <c r="P3" s="113"/>
      <c r="Q3" s="113"/>
      <c r="T3" s="216"/>
      <c r="U3" s="216"/>
      <c r="V3" s="216"/>
      <c r="W3" s="216"/>
      <c r="X3" s="14"/>
      <c r="Y3" s="14"/>
      <c r="Z3" s="14"/>
      <c r="AA3" s="14"/>
      <c r="AB3" s="14"/>
      <c r="AC3" s="14"/>
      <c r="AD3" s="14"/>
      <c r="AE3" s="216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216"/>
      <c r="AA4" s="216"/>
      <c r="AB4" s="216"/>
      <c r="AC4" s="216"/>
      <c r="AD4" s="216"/>
      <c r="AE4" s="216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216"/>
      <c r="I5" s="216"/>
      <c r="J5" s="217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216"/>
      <c r="AA5" s="216"/>
      <c r="AB5" s="216"/>
      <c r="AC5" s="216"/>
      <c r="AD5" s="216"/>
      <c r="AE5" s="216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216"/>
      <c r="I6" s="216"/>
      <c r="J6" s="217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216"/>
      <c r="AA6" s="216"/>
      <c r="AB6" s="216"/>
      <c r="AC6" s="216"/>
      <c r="AD6" s="216"/>
      <c r="AE6" s="216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216"/>
      <c r="I7" s="216"/>
      <c r="J7" s="217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216"/>
      <c r="AA7" s="216"/>
      <c r="AB7" s="216"/>
      <c r="AC7" s="216"/>
      <c r="AD7" s="216"/>
      <c r="AE7" s="216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216"/>
      <c r="I8" s="216"/>
      <c r="J8" s="217"/>
      <c r="K8" s="2"/>
      <c r="L8" s="148" t="s">
        <v>102</v>
      </c>
      <c r="M8" s="149"/>
      <c r="N8" s="149"/>
      <c r="O8" s="150"/>
      <c r="P8" s="151"/>
      <c r="Q8" s="197">
        <f>SUM($R$29:$R$952)+SUM($AB$29:$AB$952)</f>
        <v>27.910720000000012</v>
      </c>
      <c r="R8"/>
      <c r="S8" s="192"/>
      <c r="T8" s="113"/>
      <c r="U8" s="114"/>
      <c r="V8" s="114"/>
      <c r="W8" s="115"/>
      <c r="X8" s="117"/>
      <c r="Y8" s="14"/>
      <c r="Z8" s="216"/>
      <c r="AA8" s="216"/>
      <c r="AB8" s="216"/>
      <c r="AC8" s="216"/>
      <c r="AD8" s="216"/>
      <c r="AE8" s="216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216"/>
      <c r="I9" s="216"/>
      <c r="J9" s="217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216"/>
      <c r="AA9" s="216"/>
      <c r="AB9" s="216"/>
      <c r="AC9" s="216"/>
      <c r="AD9" s="216"/>
      <c r="AE9" s="216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216"/>
      <c r="I10" s="216"/>
      <c r="J10" s="217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216"/>
      <c r="AA10" s="216"/>
      <c r="AB10" s="216"/>
      <c r="AC10" s="216"/>
      <c r="AD10" s="216"/>
      <c r="AE10" s="216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216"/>
      <c r="I11" s="216"/>
      <c r="J11" s="217"/>
      <c r="K11" s="2"/>
      <c r="L11" s="189" t="s">
        <v>82</v>
      </c>
      <c r="M11" s="190"/>
      <c r="N11" s="186"/>
      <c r="O11" s="191">
        <f>SUMIF($L$29:$L$944,"INFO",$R$29:$R$944)</f>
        <v>0</v>
      </c>
      <c r="P11" s="181">
        <f>SUMIF($L$29:$L$944,"INFO",$S$29:$S$944)</f>
        <v>0</v>
      </c>
      <c r="Q11" s="182">
        <f aca="true" t="shared" si="0" ref="Q11:Q19">O11-P11</f>
        <v>0</v>
      </c>
      <c r="R11" s="192"/>
      <c r="S11" s="192"/>
      <c r="T11" s="113"/>
      <c r="U11" s="114"/>
      <c r="V11" s="114"/>
      <c r="W11" s="115"/>
      <c r="X11" s="117"/>
      <c r="Y11" s="14"/>
      <c r="Z11" s="216"/>
      <c r="AA11" s="216"/>
      <c r="AB11" s="216"/>
      <c r="AC11" s="216"/>
      <c r="AD11" s="216"/>
      <c r="AE11" s="216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216"/>
      <c r="I12" s="216"/>
      <c r="J12" s="217"/>
      <c r="K12" s="2"/>
      <c r="L12" s="189" t="s">
        <v>83</v>
      </c>
      <c r="M12" s="190"/>
      <c r="N12" s="186"/>
      <c r="O12" s="181">
        <f>SUMIF($L$29:$L$944,"MOB",$R$29:$R$944)</f>
        <v>18.637840000000008</v>
      </c>
      <c r="P12" s="181">
        <f>SUMIF($L$29:$L$944,"MOB",$S$29:$S$944)</f>
        <v>0.126</v>
      </c>
      <c r="Q12" s="182">
        <f t="shared" si="0"/>
        <v>18.511840000000007</v>
      </c>
      <c r="R12" s="192"/>
      <c r="S12" s="192"/>
      <c r="T12" s="113"/>
      <c r="U12" s="114"/>
      <c r="V12" s="114"/>
      <c r="W12" s="115"/>
      <c r="X12" s="117"/>
      <c r="Y12" s="14"/>
      <c r="Z12" s="216"/>
      <c r="AA12" s="216"/>
      <c r="AB12" s="216"/>
      <c r="AC12" s="216"/>
      <c r="AD12" s="216"/>
      <c r="AE12" s="216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216"/>
      <c r="I13" s="216"/>
      <c r="J13" s="217"/>
      <c r="K13" s="2"/>
      <c r="L13" s="189" t="s">
        <v>84</v>
      </c>
      <c r="M13" s="190"/>
      <c r="N13" s="186"/>
      <c r="O13" s="181">
        <f>SUMIF($L$29:$L$944,"DIV",$R$29:$R$944)</f>
        <v>2.63488</v>
      </c>
      <c r="P13" s="181">
        <f>SUMIF($L$29:$L$944,"DIV",$S$29:$S$944)</f>
        <v>0</v>
      </c>
      <c r="Q13" s="182">
        <f t="shared" si="0"/>
        <v>2.63488</v>
      </c>
      <c r="R13" s="192"/>
      <c r="S13" s="192"/>
      <c r="T13" s="113"/>
      <c r="U13" s="114"/>
      <c r="V13" s="114"/>
      <c r="W13" s="115"/>
      <c r="X13" s="117"/>
      <c r="Y13" s="14"/>
      <c r="Z13" s="216"/>
      <c r="AA13" s="216"/>
      <c r="AB13" s="216"/>
      <c r="AC13" s="216"/>
      <c r="AD13" s="216"/>
      <c r="AE13" s="216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218"/>
      <c r="I14" s="219"/>
      <c r="J14" s="219"/>
      <c r="K14" s="219"/>
      <c r="L14" s="189" t="s">
        <v>85</v>
      </c>
      <c r="M14" s="190"/>
      <c r="N14" s="186"/>
      <c r="O14" s="181">
        <f>SUMIF($L$29:$L$944,"LAB",$R$32:$R$944)</f>
        <v>2.20068</v>
      </c>
      <c r="P14" s="181">
        <f>SUMIF($L$29:$L$944,"LAB",$S$29:$S$944)</f>
        <v>0</v>
      </c>
      <c r="Q14" s="182">
        <f t="shared" si="0"/>
        <v>2.20068</v>
      </c>
      <c r="R14" s="193"/>
      <c r="S14" s="193"/>
      <c r="T14" s="218"/>
      <c r="U14" s="218"/>
      <c r="V14" s="218"/>
      <c r="W14" s="218"/>
      <c r="X14" s="219"/>
      <c r="Y14" s="219"/>
      <c r="Z14" s="219"/>
      <c r="AA14" s="219"/>
      <c r="AB14" s="219"/>
      <c r="AC14" s="219"/>
      <c r="AD14" s="219"/>
      <c r="AE14" s="218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216"/>
      <c r="I15" s="216"/>
      <c r="J15" s="217"/>
      <c r="K15" s="2"/>
      <c r="L15" s="189" t="s">
        <v>86</v>
      </c>
      <c r="M15" s="190"/>
      <c r="N15" s="186"/>
      <c r="O15" s="181">
        <f>SUMIF($L$29:$L$944,"FRAG",$R$29:$R$944)</f>
        <v>0</v>
      </c>
      <c r="P15" s="181">
        <f>SUMIF($L$29:$L$944,"FRAG",$S$29:$S$944)</f>
        <v>0</v>
      </c>
      <c r="Q15" s="182">
        <f t="shared" si="0"/>
        <v>0</v>
      </c>
      <c r="R15" s="192"/>
      <c r="S15" s="192"/>
      <c r="T15" s="113"/>
      <c r="U15" s="114"/>
      <c r="V15" s="114"/>
      <c r="W15" s="115"/>
      <c r="X15" s="117"/>
      <c r="Y15" s="14"/>
      <c r="Z15" s="216"/>
      <c r="AA15" s="216"/>
      <c r="AB15" s="216"/>
      <c r="AC15" s="216"/>
      <c r="AD15" s="216"/>
      <c r="AE15" s="216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216"/>
      <c r="I16" s="216"/>
      <c r="J16" s="217"/>
      <c r="K16" s="2"/>
      <c r="L16" s="189" t="s">
        <v>87</v>
      </c>
      <c r="M16" s="190"/>
      <c r="N16" s="186"/>
      <c r="O16" s="181">
        <f>SUMIF($L$29:$L$944,"VER",$R$29:$R$944)</f>
        <v>0</v>
      </c>
      <c r="P16" s="181">
        <f>SUMIF($L$29:$L$944,"VER",$S$29:$S$944)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216"/>
      <c r="AA16" s="216"/>
      <c r="AB16" s="216"/>
      <c r="AC16" s="216"/>
      <c r="AD16" s="216"/>
      <c r="AE16" s="216"/>
    </row>
    <row r="17" spans="1:31" ht="16.5" thickBot="1">
      <c r="A17" s="112"/>
      <c r="B17" s="112"/>
      <c r="C17" s="2"/>
      <c r="D17" s="113"/>
      <c r="E17" s="113"/>
      <c r="F17" s="113"/>
      <c r="G17" s="113"/>
      <c r="H17" s="216"/>
      <c r="I17" s="216"/>
      <c r="J17" s="217"/>
      <c r="K17" s="2"/>
      <c r="L17" s="189" t="s">
        <v>88</v>
      </c>
      <c r="M17" s="190"/>
      <c r="N17" s="186"/>
      <c r="O17" s="181">
        <f>SUMIF($L$29:$L$944,"ROC",$R$29:$R$944)</f>
        <v>0</v>
      </c>
      <c r="P17" s="181">
        <f>SUMIF($L$29:$L$944,"ROC",$S$29:$S$944)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216"/>
      <c r="AA17" s="216"/>
      <c r="AB17" s="216"/>
      <c r="AC17" s="216"/>
      <c r="AD17" s="216"/>
      <c r="AE17" s="216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218"/>
      <c r="I18" s="219"/>
      <c r="J18" s="219"/>
      <c r="K18" s="219"/>
      <c r="L18" s="189" t="s">
        <v>95</v>
      </c>
      <c r="M18" s="190"/>
      <c r="N18" s="186"/>
      <c r="O18" s="181">
        <f>SUMIF($Y$29:$Y$944,"DOCBUR",$AB$29:$AB$944)</f>
        <v>0</v>
      </c>
      <c r="P18" s="181">
        <f>SUMIF($Y$29:$Y$944,"DOCBUR",$AC$29:$AC$944)</f>
        <v>0</v>
      </c>
      <c r="Q18" s="182">
        <f t="shared" si="0"/>
        <v>0</v>
      </c>
      <c r="R18" s="193"/>
      <c r="S18" s="193"/>
      <c r="T18" s="218"/>
      <c r="U18" s="218"/>
      <c r="V18" s="218"/>
      <c r="W18" s="218"/>
      <c r="X18" s="219"/>
      <c r="Y18" s="219"/>
      <c r="Z18" s="219"/>
      <c r="AA18" s="219"/>
      <c r="AB18" s="219"/>
      <c r="AC18" s="219"/>
      <c r="AD18" s="219"/>
      <c r="AE18" s="218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216"/>
      <c r="I19" s="216"/>
      <c r="J19" s="217"/>
      <c r="K19" s="2"/>
      <c r="L19" s="189" t="s">
        <v>96</v>
      </c>
      <c r="M19" s="190"/>
      <c r="N19" s="186"/>
      <c r="O19" s="181">
        <f>SUMIF($Y$29:$Y$944,"DOCBIBLIO",$AB$29:$AB$944)</f>
        <v>2.6</v>
      </c>
      <c r="P19" s="181">
        <f>SUMIF($Y$29:$Y$944,"DOCBIBLIO",$AC$29:$AC$944)</f>
        <v>0</v>
      </c>
      <c r="Q19" s="182">
        <f t="shared" si="0"/>
        <v>2.6</v>
      </c>
      <c r="R19" s="192"/>
      <c r="S19" s="192"/>
      <c r="T19" s="113"/>
      <c r="U19" s="114"/>
      <c r="V19" s="114"/>
      <c r="W19" s="115"/>
      <c r="X19" s="117"/>
      <c r="Y19" s="14"/>
      <c r="Z19" s="216"/>
      <c r="AA19" s="216"/>
      <c r="AB19" s="216"/>
      <c r="AC19" s="216"/>
      <c r="AD19" s="216"/>
      <c r="AE19" s="216"/>
    </row>
    <row r="20" spans="1:31" ht="15.75">
      <c r="A20" s="112"/>
      <c r="B20" s="112"/>
      <c r="C20" s="2"/>
      <c r="D20" s="113"/>
      <c r="E20" s="113"/>
      <c r="F20" s="113"/>
      <c r="G20" s="113"/>
      <c r="H20" s="216"/>
      <c r="I20" s="216"/>
      <c r="J20" s="217"/>
      <c r="K20" s="2"/>
      <c r="L20" s="310"/>
      <c r="M20" s="310"/>
      <c r="N20" s="311"/>
      <c r="O20" s="312"/>
      <c r="P20" s="312"/>
      <c r="Q20" s="312"/>
      <c r="R20" s="192"/>
      <c r="S20" s="192"/>
      <c r="T20" s="113"/>
      <c r="U20" s="114"/>
      <c r="V20" s="114"/>
      <c r="W20" s="115"/>
      <c r="X20" s="117"/>
      <c r="Y20" s="14"/>
      <c r="Z20" s="216"/>
      <c r="AA20" s="216"/>
      <c r="AB20" s="216"/>
      <c r="AC20" s="216"/>
      <c r="AD20" s="216"/>
      <c r="AE20" s="216"/>
    </row>
    <row r="21" spans="1:31" ht="15.75">
      <c r="A21" s="112"/>
      <c r="B21" s="112"/>
      <c r="C21" s="2"/>
      <c r="D21" s="113"/>
      <c r="E21" s="113"/>
      <c r="F21" s="113"/>
      <c r="G21" s="113"/>
      <c r="H21" s="216"/>
      <c r="I21" s="216"/>
      <c r="J21" s="217"/>
      <c r="K21" s="2"/>
      <c r="L21" s="310"/>
      <c r="M21" s="310"/>
      <c r="N21" s="311"/>
      <c r="O21" s="312"/>
      <c r="P21" s="312"/>
      <c r="Q21" s="312"/>
      <c r="R21" s="192"/>
      <c r="S21" s="192"/>
      <c r="T21" s="113"/>
      <c r="U21" s="114"/>
      <c r="V21" s="114"/>
      <c r="W21" s="115"/>
      <c r="X21" s="117"/>
      <c r="Y21" s="14"/>
      <c r="Z21" s="216"/>
      <c r="AA21" s="216"/>
      <c r="AB21" s="216"/>
      <c r="AC21" s="216"/>
      <c r="AD21" s="216"/>
      <c r="AE21" s="216"/>
    </row>
    <row r="22" spans="1:31" ht="15.75">
      <c r="A22" s="112"/>
      <c r="B22" s="112"/>
      <c r="C22" s="2"/>
      <c r="D22" s="113"/>
      <c r="E22" s="113"/>
      <c r="F22" s="113"/>
      <c r="G22" s="113"/>
      <c r="H22" s="216"/>
      <c r="I22" s="216"/>
      <c r="J22" s="217"/>
      <c r="K22" s="2"/>
      <c r="L22" s="310"/>
      <c r="M22" s="310"/>
      <c r="N22" s="311"/>
      <c r="O22" s="312"/>
      <c r="P22" s="312"/>
      <c r="Q22" s="312"/>
      <c r="R22" s="192"/>
      <c r="S22" s="192"/>
      <c r="T22" s="113"/>
      <c r="U22" s="114"/>
      <c r="V22" s="114"/>
      <c r="W22" s="115"/>
      <c r="X22" s="117"/>
      <c r="Y22" s="14"/>
      <c r="Z22" s="216"/>
      <c r="AA22" s="216"/>
      <c r="AB22" s="216"/>
      <c r="AC22" s="216"/>
      <c r="AD22" s="216"/>
      <c r="AE22" s="216"/>
    </row>
    <row r="23" spans="1:31" ht="15.75">
      <c r="A23" s="112"/>
      <c r="B23" s="112"/>
      <c r="C23" s="2"/>
      <c r="D23" s="113"/>
      <c r="E23" s="113"/>
      <c r="F23" s="113"/>
      <c r="G23" s="113"/>
      <c r="H23" s="216"/>
      <c r="I23" s="216"/>
      <c r="J23" s="217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216"/>
      <c r="AA23" s="216"/>
      <c r="AB23" s="216"/>
      <c r="AC23" s="216"/>
      <c r="AD23" s="216"/>
      <c r="AE23" s="216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218"/>
      <c r="I24" s="219"/>
      <c r="J24" s="219"/>
      <c r="K24" s="219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X24" s="219"/>
      <c r="Y24" s="219"/>
      <c r="Z24" s="219"/>
      <c r="AA24" s="219"/>
      <c r="AB24" s="219"/>
      <c r="AC24" s="219"/>
      <c r="AD24" s="219"/>
      <c r="AE24" s="218"/>
      <c r="AF24" s="23"/>
      <c r="AG24" s="23"/>
      <c r="AH24" s="8"/>
    </row>
    <row r="25" spans="1:31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7"/>
      <c r="V25" s="767"/>
      <c r="W25" s="767"/>
      <c r="X25" s="767"/>
      <c r="Y25" s="764" t="s">
        <v>35</v>
      </c>
      <c r="Z25" s="765"/>
      <c r="AA25" s="765"/>
      <c r="AB25" s="765"/>
      <c r="AC25" s="153"/>
      <c r="AD25" s="138"/>
      <c r="AE25" s="754" t="s">
        <v>0</v>
      </c>
    </row>
    <row r="26" spans="1:31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1095</v>
      </c>
      <c r="S26" s="740" t="s">
        <v>91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713</v>
      </c>
      <c r="AB26" s="758" t="s">
        <v>1096</v>
      </c>
      <c r="AC26" s="762" t="s">
        <v>91</v>
      </c>
      <c r="AD26" s="757" t="s">
        <v>55</v>
      </c>
      <c r="AE26" s="755"/>
    </row>
    <row r="27" spans="1:31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104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68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77"/>
      <c r="S27" s="741"/>
      <c r="T27" s="742"/>
      <c r="U27" s="762"/>
      <c r="V27" s="762"/>
      <c r="W27" s="762"/>
      <c r="X27" s="762"/>
      <c r="Y27" s="761"/>
      <c r="Z27" s="759"/>
      <c r="AA27" s="759"/>
      <c r="AB27" s="759"/>
      <c r="AC27" s="763"/>
      <c r="AD27" s="757"/>
      <c r="AE27" s="756"/>
    </row>
    <row r="28" spans="1:31" ht="12.75">
      <c r="A28" s="167"/>
      <c r="B28" s="222"/>
      <c r="C28" s="168"/>
      <c r="D28" s="168"/>
      <c r="E28" s="168"/>
      <c r="F28" s="168"/>
      <c r="G28" s="169"/>
      <c r="H28" s="223"/>
      <c r="I28" s="224"/>
      <c r="J28" s="224"/>
      <c r="K28" s="225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460" t="s">
        <v>1451</v>
      </c>
      <c r="D29" s="459" t="s">
        <v>1470</v>
      </c>
      <c r="E29" s="460" t="s">
        <v>1533</v>
      </c>
      <c r="F29" s="459" t="s">
        <v>1459</v>
      </c>
      <c r="G29" s="176" t="s">
        <v>714</v>
      </c>
      <c r="H29" s="226">
        <v>1213</v>
      </c>
      <c r="I29" s="369" t="s">
        <v>1439</v>
      </c>
      <c r="J29" s="476" t="s">
        <v>1432</v>
      </c>
      <c r="K29" s="228"/>
      <c r="L29" s="226" t="s">
        <v>32</v>
      </c>
      <c r="M29" s="162" t="s">
        <v>113</v>
      </c>
      <c r="N29" s="162">
        <v>1</v>
      </c>
      <c r="O29" s="162">
        <v>120</v>
      </c>
      <c r="P29" s="162">
        <v>45</v>
      </c>
      <c r="Q29" s="162">
        <v>180</v>
      </c>
      <c r="R29" s="163">
        <f>(O29*P29*Q29)/1000000</f>
        <v>0.972</v>
      </c>
      <c r="S29" s="179">
        <f aca="true" t="shared" si="1" ref="S29:S49">IF(T29="O",R29,0)</f>
        <v>0</v>
      </c>
      <c r="T29" s="229" t="s">
        <v>110</v>
      </c>
      <c r="U29" s="227"/>
      <c r="V29" s="227"/>
      <c r="W29" s="230"/>
      <c r="X29" s="230"/>
      <c r="Y29" s="164"/>
      <c r="Z29" s="165"/>
      <c r="AA29" s="227"/>
      <c r="AB29" s="227"/>
      <c r="AC29" s="183">
        <f aca="true" t="shared" si="2" ref="AC29:AC49">IF(AD29="O",AB29,0)</f>
        <v>0</v>
      </c>
      <c r="AD29" s="233"/>
      <c r="AE29" s="166"/>
    </row>
    <row r="30" spans="1:31" s="19" customFormat="1" ht="12.75">
      <c r="A30" s="159" t="s">
        <v>114</v>
      </c>
      <c r="B30" s="160" t="s">
        <v>115</v>
      </c>
      <c r="C30" s="460" t="s">
        <v>1451</v>
      </c>
      <c r="D30" s="721" t="s">
        <v>1470</v>
      </c>
      <c r="E30" s="722" t="s">
        <v>1533</v>
      </c>
      <c r="F30" s="718" t="s">
        <v>1459</v>
      </c>
      <c r="G30" s="712" t="s">
        <v>715</v>
      </c>
      <c r="H30" s="720">
        <v>1213</v>
      </c>
      <c r="I30" s="718" t="s">
        <v>1439</v>
      </c>
      <c r="J30" s="710" t="s">
        <v>1432</v>
      </c>
      <c r="K30" s="726"/>
      <c r="L30" s="226" t="s">
        <v>32</v>
      </c>
      <c r="M30" s="162" t="s">
        <v>113</v>
      </c>
      <c r="N30" s="162">
        <v>1</v>
      </c>
      <c r="O30" s="162">
        <v>120</v>
      </c>
      <c r="P30" s="162">
        <v>45</v>
      </c>
      <c r="Q30" s="162">
        <v>180</v>
      </c>
      <c r="R30" s="163">
        <f aca="true" t="shared" si="3" ref="R30:R81">(O30*P30*Q30)/1000000</f>
        <v>0.972</v>
      </c>
      <c r="S30" s="179">
        <f t="shared" si="1"/>
        <v>0</v>
      </c>
      <c r="T30" s="229" t="s">
        <v>110</v>
      </c>
      <c r="U30" s="227"/>
      <c r="V30" s="227"/>
      <c r="W30" s="230"/>
      <c r="X30" s="230"/>
      <c r="Y30" s="164"/>
      <c r="Z30" s="165"/>
      <c r="AA30" s="227"/>
      <c r="AB30" s="227"/>
      <c r="AC30" s="183">
        <f t="shared" si="2"/>
        <v>0</v>
      </c>
      <c r="AD30" s="233"/>
      <c r="AE30" s="166"/>
    </row>
    <row r="31" spans="1:31" s="19" customFormat="1" ht="12.75">
      <c r="A31" s="159" t="s">
        <v>114</v>
      </c>
      <c r="B31" s="160" t="s">
        <v>115</v>
      </c>
      <c r="C31" s="460" t="s">
        <v>1451</v>
      </c>
      <c r="D31" s="459" t="s">
        <v>1470</v>
      </c>
      <c r="E31" s="460" t="s">
        <v>1533</v>
      </c>
      <c r="F31" s="477" t="s">
        <v>1459</v>
      </c>
      <c r="G31" s="176" t="s">
        <v>716</v>
      </c>
      <c r="H31" s="234">
        <v>1213</v>
      </c>
      <c r="I31" s="374" t="s">
        <v>1439</v>
      </c>
      <c r="J31" s="473" t="s">
        <v>1432</v>
      </c>
      <c r="K31" s="236"/>
      <c r="L31" s="226" t="s">
        <v>32</v>
      </c>
      <c r="M31" s="162" t="s">
        <v>113</v>
      </c>
      <c r="N31" s="162">
        <v>1</v>
      </c>
      <c r="O31" s="162">
        <v>120</v>
      </c>
      <c r="P31" s="162">
        <v>45</v>
      </c>
      <c r="Q31" s="162">
        <v>180</v>
      </c>
      <c r="R31" s="163">
        <f t="shared" si="3"/>
        <v>0.972</v>
      </c>
      <c r="S31" s="179">
        <f t="shared" si="1"/>
        <v>0</v>
      </c>
      <c r="T31" s="229" t="s">
        <v>110</v>
      </c>
      <c r="U31" s="235"/>
      <c r="V31" s="235"/>
      <c r="W31" s="237"/>
      <c r="X31" s="237"/>
      <c r="Y31" s="307"/>
      <c r="Z31" s="50"/>
      <c r="AA31" s="235"/>
      <c r="AB31" s="313"/>
      <c r="AC31" s="183">
        <f t="shared" si="2"/>
        <v>0</v>
      </c>
      <c r="AD31" s="240"/>
      <c r="AE31" s="51"/>
    </row>
    <row r="32" spans="1:31" s="19" customFormat="1" ht="12.75">
      <c r="A32" s="159" t="s">
        <v>114</v>
      </c>
      <c r="B32" s="160" t="s">
        <v>115</v>
      </c>
      <c r="C32" s="460" t="s">
        <v>1451</v>
      </c>
      <c r="D32" s="459" t="s">
        <v>1470</v>
      </c>
      <c r="E32" s="460" t="s">
        <v>1533</v>
      </c>
      <c r="F32" s="459" t="s">
        <v>1459</v>
      </c>
      <c r="G32" s="176" t="s">
        <v>717</v>
      </c>
      <c r="H32" s="226">
        <v>1213</v>
      </c>
      <c r="I32" s="369" t="s">
        <v>1439</v>
      </c>
      <c r="J32" s="476" t="s">
        <v>1432</v>
      </c>
      <c r="K32" s="228"/>
      <c r="L32" s="226" t="s">
        <v>32</v>
      </c>
      <c r="M32" s="162" t="s">
        <v>113</v>
      </c>
      <c r="N32" s="162">
        <v>1</v>
      </c>
      <c r="O32" s="162">
        <v>120</v>
      </c>
      <c r="P32" s="162">
        <v>45</v>
      </c>
      <c r="Q32" s="162">
        <v>180</v>
      </c>
      <c r="R32" s="163">
        <f t="shared" si="3"/>
        <v>0.972</v>
      </c>
      <c r="S32" s="179">
        <f t="shared" si="1"/>
        <v>0</v>
      </c>
      <c r="T32" s="229" t="s">
        <v>110</v>
      </c>
      <c r="U32" s="227"/>
      <c r="V32" s="227"/>
      <c r="W32" s="230"/>
      <c r="X32" s="230"/>
      <c r="Y32" s="164"/>
      <c r="Z32" s="165"/>
      <c r="AA32" s="227"/>
      <c r="AB32" s="227"/>
      <c r="AC32" s="183">
        <f t="shared" si="2"/>
        <v>0</v>
      </c>
      <c r="AD32" s="233"/>
      <c r="AE32" s="166"/>
    </row>
    <row r="33" spans="1:31" s="19" customFormat="1" ht="12.75">
      <c r="A33" s="159" t="s">
        <v>114</v>
      </c>
      <c r="B33" s="160" t="s">
        <v>115</v>
      </c>
      <c r="C33" s="460" t="s">
        <v>1451</v>
      </c>
      <c r="D33" s="459" t="s">
        <v>1470</v>
      </c>
      <c r="E33" s="460" t="s">
        <v>1533</v>
      </c>
      <c r="F33" s="160"/>
      <c r="G33" s="176" t="s">
        <v>718</v>
      </c>
      <c r="H33" s="226"/>
      <c r="I33" s="227"/>
      <c r="J33" s="161"/>
      <c r="K33" s="488" t="s">
        <v>1463</v>
      </c>
      <c r="L33" s="226" t="s">
        <v>32</v>
      </c>
      <c r="M33" s="162" t="s">
        <v>113</v>
      </c>
      <c r="N33" s="162">
        <v>1</v>
      </c>
      <c r="O33" s="162">
        <v>100</v>
      </c>
      <c r="P33" s="162">
        <v>45</v>
      </c>
      <c r="Q33" s="162">
        <v>180</v>
      </c>
      <c r="R33" s="163">
        <f t="shared" si="3"/>
        <v>0.81</v>
      </c>
      <c r="S33" s="179">
        <f t="shared" si="1"/>
        <v>0</v>
      </c>
      <c r="T33" s="229" t="s">
        <v>110</v>
      </c>
      <c r="U33" s="227"/>
      <c r="V33" s="227"/>
      <c r="W33" s="230"/>
      <c r="X33" s="230"/>
      <c r="Y33" s="164"/>
      <c r="Z33" s="165"/>
      <c r="AA33" s="227"/>
      <c r="AB33" s="227"/>
      <c r="AC33" s="183">
        <f t="shared" si="2"/>
        <v>0</v>
      </c>
      <c r="AD33" s="233"/>
      <c r="AE33" s="166"/>
    </row>
    <row r="34" spans="1:31" s="19" customFormat="1" ht="12.75">
      <c r="A34" s="159" t="s">
        <v>114</v>
      </c>
      <c r="B34" s="160" t="s">
        <v>115</v>
      </c>
      <c r="C34" s="460" t="s">
        <v>1451</v>
      </c>
      <c r="D34" s="695" t="s">
        <v>1470</v>
      </c>
      <c r="E34" s="696" t="s">
        <v>1533</v>
      </c>
      <c r="F34" s="697"/>
      <c r="G34" s="678" t="s">
        <v>719</v>
      </c>
      <c r="H34" s="698"/>
      <c r="I34" s="699"/>
      <c r="J34" s="700"/>
      <c r="K34" s="701" t="s">
        <v>1463</v>
      </c>
      <c r="L34" s="226" t="s">
        <v>32</v>
      </c>
      <c r="M34" s="162" t="s">
        <v>113</v>
      </c>
      <c r="N34" s="162">
        <v>1</v>
      </c>
      <c r="O34" s="162">
        <v>100</v>
      </c>
      <c r="P34" s="162">
        <v>45</v>
      </c>
      <c r="Q34" s="162">
        <v>180</v>
      </c>
      <c r="R34" s="163">
        <f t="shared" si="3"/>
        <v>0.81</v>
      </c>
      <c r="S34" s="179">
        <f t="shared" si="1"/>
        <v>0</v>
      </c>
      <c r="T34" s="229" t="s">
        <v>110</v>
      </c>
      <c r="U34" s="235"/>
      <c r="V34" s="235"/>
      <c r="W34" s="237"/>
      <c r="X34" s="237"/>
      <c r="Y34" s="307"/>
      <c r="Z34" s="50"/>
      <c r="AA34" s="235"/>
      <c r="AB34" s="313"/>
      <c r="AC34" s="183">
        <f t="shared" si="2"/>
        <v>0</v>
      </c>
      <c r="AD34" s="240"/>
      <c r="AE34" s="51"/>
    </row>
    <row r="35" spans="1:31" s="19" customFormat="1" ht="12.75">
      <c r="A35" s="159" t="s">
        <v>114</v>
      </c>
      <c r="B35" s="160" t="s">
        <v>115</v>
      </c>
      <c r="C35" s="460" t="s">
        <v>1451</v>
      </c>
      <c r="D35" s="459" t="s">
        <v>1470</v>
      </c>
      <c r="E35" s="460" t="s">
        <v>1533</v>
      </c>
      <c r="F35" s="477" t="s">
        <v>1459</v>
      </c>
      <c r="G35" s="176" t="s">
        <v>720</v>
      </c>
      <c r="H35" s="234">
        <v>1213</v>
      </c>
      <c r="I35" s="374" t="s">
        <v>1439</v>
      </c>
      <c r="J35" s="473" t="s">
        <v>1432</v>
      </c>
      <c r="K35" s="236"/>
      <c r="L35" s="226" t="s">
        <v>32</v>
      </c>
      <c r="M35" s="49" t="s">
        <v>112</v>
      </c>
      <c r="N35" s="162">
        <v>1</v>
      </c>
      <c r="O35" s="49">
        <v>120</v>
      </c>
      <c r="P35" s="49">
        <v>45</v>
      </c>
      <c r="Q35" s="49">
        <v>105</v>
      </c>
      <c r="R35" s="163">
        <f t="shared" si="3"/>
        <v>0.567</v>
      </c>
      <c r="S35" s="179">
        <f t="shared" si="1"/>
        <v>0</v>
      </c>
      <c r="T35" s="229" t="s">
        <v>110</v>
      </c>
      <c r="U35" s="235"/>
      <c r="V35" s="235"/>
      <c r="W35" s="237"/>
      <c r="X35" s="237"/>
      <c r="Y35" s="307"/>
      <c r="Z35" s="50"/>
      <c r="AA35" s="235"/>
      <c r="AB35" s="313"/>
      <c r="AC35" s="183">
        <f t="shared" si="2"/>
        <v>0</v>
      </c>
      <c r="AD35" s="240"/>
      <c r="AE35" s="51"/>
    </row>
    <row r="36" spans="1:31" s="19" customFormat="1" ht="12.75">
      <c r="A36" s="159" t="s">
        <v>114</v>
      </c>
      <c r="B36" s="160" t="s">
        <v>115</v>
      </c>
      <c r="C36" s="460" t="s">
        <v>1451</v>
      </c>
      <c r="D36" s="459" t="s">
        <v>1470</v>
      </c>
      <c r="E36" s="460" t="s">
        <v>1533</v>
      </c>
      <c r="F36" s="475" t="s">
        <v>1459</v>
      </c>
      <c r="G36" s="176" t="s">
        <v>721</v>
      </c>
      <c r="H36" s="241">
        <v>1213</v>
      </c>
      <c r="I36" s="378" t="s">
        <v>1439</v>
      </c>
      <c r="J36" s="474" t="s">
        <v>1432</v>
      </c>
      <c r="K36" s="243"/>
      <c r="L36" s="226" t="s">
        <v>32</v>
      </c>
      <c r="M36" s="49" t="s">
        <v>112</v>
      </c>
      <c r="N36" s="162">
        <v>1</v>
      </c>
      <c r="O36" s="49">
        <v>100</v>
      </c>
      <c r="P36" s="49">
        <v>45</v>
      </c>
      <c r="Q36" s="49">
        <v>105</v>
      </c>
      <c r="R36" s="163">
        <f t="shared" si="3"/>
        <v>0.4725</v>
      </c>
      <c r="S36" s="179">
        <f t="shared" si="1"/>
        <v>0</v>
      </c>
      <c r="T36" s="229" t="s">
        <v>110</v>
      </c>
      <c r="U36" s="242"/>
      <c r="V36" s="242"/>
      <c r="W36" s="244"/>
      <c r="X36" s="244"/>
      <c r="Y36" s="314"/>
      <c r="Z36" s="107"/>
      <c r="AA36" s="242"/>
      <c r="AB36" s="315"/>
      <c r="AC36" s="183">
        <f t="shared" si="2"/>
        <v>0</v>
      </c>
      <c r="AD36" s="246"/>
      <c r="AE36" s="108"/>
    </row>
    <row r="37" spans="1:31" s="19" customFormat="1" ht="12.75">
      <c r="A37" s="159" t="s">
        <v>114</v>
      </c>
      <c r="B37" s="160" t="s">
        <v>115</v>
      </c>
      <c r="C37" s="460" t="s">
        <v>1451</v>
      </c>
      <c r="D37" s="459" t="s">
        <v>1470</v>
      </c>
      <c r="E37" s="460" t="s">
        <v>1533</v>
      </c>
      <c r="F37" s="475" t="s">
        <v>1459</v>
      </c>
      <c r="G37" s="176" t="s">
        <v>722</v>
      </c>
      <c r="H37" s="241">
        <v>1213</v>
      </c>
      <c r="I37" s="378" t="s">
        <v>1439</v>
      </c>
      <c r="J37" s="474" t="s">
        <v>1432</v>
      </c>
      <c r="K37" s="243"/>
      <c r="L37" s="226" t="s">
        <v>32</v>
      </c>
      <c r="M37" s="49" t="s">
        <v>112</v>
      </c>
      <c r="N37" s="162">
        <v>1</v>
      </c>
      <c r="O37" s="49">
        <v>100</v>
      </c>
      <c r="P37" s="49">
        <v>45</v>
      </c>
      <c r="Q37" s="49">
        <v>105</v>
      </c>
      <c r="R37" s="163">
        <f t="shared" si="3"/>
        <v>0.4725</v>
      </c>
      <c r="S37" s="179">
        <f t="shared" si="1"/>
        <v>0</v>
      </c>
      <c r="T37" s="229" t="s">
        <v>110</v>
      </c>
      <c r="U37" s="242"/>
      <c r="V37" s="242"/>
      <c r="W37" s="244"/>
      <c r="X37" s="244"/>
      <c r="Y37" s="314"/>
      <c r="Z37" s="107"/>
      <c r="AA37" s="242"/>
      <c r="AB37" s="315"/>
      <c r="AC37" s="183">
        <f t="shared" si="2"/>
        <v>0</v>
      </c>
      <c r="AD37" s="246"/>
      <c r="AE37" s="108"/>
    </row>
    <row r="38" spans="1:31" s="19" customFormat="1" ht="12.75">
      <c r="A38" s="159" t="s">
        <v>114</v>
      </c>
      <c r="B38" s="160" t="s">
        <v>115</v>
      </c>
      <c r="C38" s="460" t="s">
        <v>1451</v>
      </c>
      <c r="D38" s="459" t="s">
        <v>1470</v>
      </c>
      <c r="E38" s="460" t="s">
        <v>1533</v>
      </c>
      <c r="F38" s="105"/>
      <c r="G38" s="176" t="s">
        <v>723</v>
      </c>
      <c r="H38" s="241"/>
      <c r="I38" s="242"/>
      <c r="J38" s="158"/>
      <c r="K38" s="463" t="s">
        <v>1463</v>
      </c>
      <c r="L38" s="226" t="s">
        <v>32</v>
      </c>
      <c r="M38" s="49" t="s">
        <v>112</v>
      </c>
      <c r="N38" s="162">
        <v>1</v>
      </c>
      <c r="O38" s="49">
        <v>100</v>
      </c>
      <c r="P38" s="49">
        <v>45</v>
      </c>
      <c r="Q38" s="49">
        <v>105</v>
      </c>
      <c r="R38" s="163">
        <f t="shared" si="3"/>
        <v>0.4725</v>
      </c>
      <c r="S38" s="179">
        <f t="shared" si="1"/>
        <v>0</v>
      </c>
      <c r="T38" s="229" t="s">
        <v>110</v>
      </c>
      <c r="U38" s="242"/>
      <c r="V38" s="242"/>
      <c r="W38" s="244"/>
      <c r="X38" s="244"/>
      <c r="Y38" s="314"/>
      <c r="Z38" s="107"/>
      <c r="AA38" s="242"/>
      <c r="AB38" s="315"/>
      <c r="AC38" s="183">
        <f t="shared" si="2"/>
        <v>0</v>
      </c>
      <c r="AD38" s="246"/>
      <c r="AE38" s="108"/>
    </row>
    <row r="39" spans="1:31" s="19" customFormat="1" ht="12.75">
      <c r="A39" s="159" t="s">
        <v>114</v>
      </c>
      <c r="B39" s="160" t="s">
        <v>115</v>
      </c>
      <c r="C39" s="460" t="s">
        <v>1451</v>
      </c>
      <c r="D39" s="459" t="s">
        <v>1470</v>
      </c>
      <c r="E39" s="460" t="s">
        <v>1533</v>
      </c>
      <c r="F39" s="105"/>
      <c r="G39" s="176" t="s">
        <v>724</v>
      </c>
      <c r="H39" s="241"/>
      <c r="I39" s="242"/>
      <c r="J39" s="158"/>
      <c r="K39" s="463" t="s">
        <v>1463</v>
      </c>
      <c r="L39" s="226" t="s">
        <v>32</v>
      </c>
      <c r="M39" s="106" t="s">
        <v>113</v>
      </c>
      <c r="N39" s="162">
        <v>1</v>
      </c>
      <c r="O39" s="106">
        <v>100</v>
      </c>
      <c r="P39" s="106">
        <v>50</v>
      </c>
      <c r="Q39" s="106">
        <v>140</v>
      </c>
      <c r="R39" s="163">
        <f t="shared" si="3"/>
        <v>0.7</v>
      </c>
      <c r="S39" s="179">
        <f t="shared" si="1"/>
        <v>0</v>
      </c>
      <c r="T39" s="229" t="s">
        <v>110</v>
      </c>
      <c r="U39" s="242"/>
      <c r="V39" s="242"/>
      <c r="W39" s="244"/>
      <c r="X39" s="244"/>
      <c r="Y39" s="314"/>
      <c r="Z39" s="107"/>
      <c r="AA39" s="242"/>
      <c r="AB39" s="315"/>
      <c r="AC39" s="183">
        <f t="shared" si="2"/>
        <v>0</v>
      </c>
      <c r="AD39" s="246"/>
      <c r="AE39" s="108" t="s">
        <v>725</v>
      </c>
    </row>
    <row r="40" spans="1:31" s="19" customFormat="1" ht="12.75">
      <c r="A40" s="159" t="s">
        <v>114</v>
      </c>
      <c r="B40" s="160" t="s">
        <v>115</v>
      </c>
      <c r="C40" s="460" t="s">
        <v>1451</v>
      </c>
      <c r="D40" s="459" t="s">
        <v>1470</v>
      </c>
      <c r="E40" s="460" t="s">
        <v>1533</v>
      </c>
      <c r="F40" s="475" t="s">
        <v>1459</v>
      </c>
      <c r="G40" s="176" t="s">
        <v>726</v>
      </c>
      <c r="H40" s="241">
        <v>1213</v>
      </c>
      <c r="I40" s="378" t="s">
        <v>1439</v>
      </c>
      <c r="J40" s="474" t="s">
        <v>1432</v>
      </c>
      <c r="K40" s="243"/>
      <c r="L40" s="226" t="s">
        <v>32</v>
      </c>
      <c r="M40" s="106" t="s">
        <v>727</v>
      </c>
      <c r="N40" s="162">
        <v>1</v>
      </c>
      <c r="O40" s="106">
        <v>30</v>
      </c>
      <c r="P40" s="106">
        <v>30</v>
      </c>
      <c r="Q40" s="106">
        <v>200</v>
      </c>
      <c r="R40" s="163">
        <f t="shared" si="3"/>
        <v>0.18</v>
      </c>
      <c r="S40" s="179">
        <f t="shared" si="1"/>
        <v>0</v>
      </c>
      <c r="T40" s="229" t="s">
        <v>110</v>
      </c>
      <c r="U40" s="242"/>
      <c r="V40" s="242"/>
      <c r="W40" s="244"/>
      <c r="X40" s="244"/>
      <c r="Y40" s="314"/>
      <c r="Z40" s="107"/>
      <c r="AA40" s="242"/>
      <c r="AB40" s="315"/>
      <c r="AC40" s="183">
        <f t="shared" si="2"/>
        <v>0</v>
      </c>
      <c r="AD40" s="246"/>
      <c r="AE40" s="108"/>
    </row>
    <row r="41" spans="1:31" s="19" customFormat="1" ht="12.75">
      <c r="A41" s="159" t="s">
        <v>114</v>
      </c>
      <c r="B41" s="160" t="s">
        <v>115</v>
      </c>
      <c r="C41" s="460" t="s">
        <v>1451</v>
      </c>
      <c r="D41" s="459" t="s">
        <v>1470</v>
      </c>
      <c r="E41" s="460" t="s">
        <v>1533</v>
      </c>
      <c r="F41" s="105"/>
      <c r="G41" s="176" t="s">
        <v>728</v>
      </c>
      <c r="H41" s="241"/>
      <c r="I41" s="242"/>
      <c r="J41" s="158"/>
      <c r="K41" s="463" t="s">
        <v>1463</v>
      </c>
      <c r="L41" s="226" t="s">
        <v>32</v>
      </c>
      <c r="M41" s="106" t="s">
        <v>290</v>
      </c>
      <c r="N41" s="162">
        <v>1</v>
      </c>
      <c r="O41" s="106">
        <v>34</v>
      </c>
      <c r="P41" s="106">
        <v>34</v>
      </c>
      <c r="Q41" s="106">
        <v>180</v>
      </c>
      <c r="R41" s="163">
        <f t="shared" si="3"/>
        <v>0.20808</v>
      </c>
      <c r="S41" s="179">
        <f t="shared" si="1"/>
        <v>0</v>
      </c>
      <c r="T41" s="229" t="s">
        <v>110</v>
      </c>
      <c r="U41" s="242"/>
      <c r="V41" s="242"/>
      <c r="W41" s="244"/>
      <c r="X41" s="244"/>
      <c r="Y41" s="314"/>
      <c r="Z41" s="107"/>
      <c r="AA41" s="242"/>
      <c r="AB41" s="315"/>
      <c r="AC41" s="183">
        <f t="shared" si="2"/>
        <v>0</v>
      </c>
      <c r="AD41" s="246"/>
      <c r="AE41" s="108"/>
    </row>
    <row r="42" spans="1:31" s="19" customFormat="1" ht="12.75">
      <c r="A42" s="159" t="s">
        <v>114</v>
      </c>
      <c r="B42" s="160" t="s">
        <v>115</v>
      </c>
      <c r="C42" s="460" t="s">
        <v>1451</v>
      </c>
      <c r="D42" s="459" t="s">
        <v>1470</v>
      </c>
      <c r="E42" s="460" t="s">
        <v>1533</v>
      </c>
      <c r="F42" s="475" t="s">
        <v>1459</v>
      </c>
      <c r="G42" s="176" t="s">
        <v>729</v>
      </c>
      <c r="H42" s="241">
        <v>1213</v>
      </c>
      <c r="I42" s="378" t="s">
        <v>1439</v>
      </c>
      <c r="J42" s="474" t="s">
        <v>1432</v>
      </c>
      <c r="K42" s="243"/>
      <c r="L42" s="226" t="s">
        <v>32</v>
      </c>
      <c r="M42" s="106" t="s">
        <v>222</v>
      </c>
      <c r="N42" s="162">
        <v>1</v>
      </c>
      <c r="O42" s="106">
        <v>50</v>
      </c>
      <c r="P42" s="106">
        <v>34</v>
      </c>
      <c r="Q42" s="106">
        <v>180</v>
      </c>
      <c r="R42" s="163">
        <f t="shared" si="3"/>
        <v>0.306</v>
      </c>
      <c r="S42" s="179">
        <f t="shared" si="1"/>
        <v>0</v>
      </c>
      <c r="T42" s="229" t="s">
        <v>110</v>
      </c>
      <c r="U42" s="242"/>
      <c r="V42" s="242"/>
      <c r="W42" s="244"/>
      <c r="X42" s="244"/>
      <c r="Y42" s="314"/>
      <c r="Z42" s="107"/>
      <c r="AA42" s="242"/>
      <c r="AB42" s="315"/>
      <c r="AC42" s="183">
        <f t="shared" si="2"/>
        <v>0</v>
      </c>
      <c r="AD42" s="246"/>
      <c r="AE42" s="108"/>
    </row>
    <row r="43" spans="1:31" s="19" customFormat="1" ht="12.75">
      <c r="A43" s="159" t="s">
        <v>114</v>
      </c>
      <c r="B43" s="160" t="s">
        <v>115</v>
      </c>
      <c r="C43" s="460" t="s">
        <v>1451</v>
      </c>
      <c r="D43" s="459" t="s">
        <v>1470</v>
      </c>
      <c r="E43" s="460" t="s">
        <v>1533</v>
      </c>
      <c r="F43" s="105"/>
      <c r="G43" s="176" t="s">
        <v>730</v>
      </c>
      <c r="H43" s="241"/>
      <c r="I43" s="242"/>
      <c r="J43" s="158"/>
      <c r="K43" s="463" t="s">
        <v>1463</v>
      </c>
      <c r="L43" s="226" t="s">
        <v>32</v>
      </c>
      <c r="M43" s="106" t="s">
        <v>484</v>
      </c>
      <c r="N43" s="162">
        <v>1</v>
      </c>
      <c r="O43" s="106">
        <v>150</v>
      </c>
      <c r="P43" s="106">
        <v>80</v>
      </c>
      <c r="Q43" s="106">
        <v>75</v>
      </c>
      <c r="R43" s="163">
        <f t="shared" si="3"/>
        <v>0.9</v>
      </c>
      <c r="S43" s="179">
        <f t="shared" si="1"/>
        <v>0</v>
      </c>
      <c r="T43" s="229" t="s">
        <v>110</v>
      </c>
      <c r="U43" s="242"/>
      <c r="V43" s="242"/>
      <c r="W43" s="244"/>
      <c r="X43" s="244"/>
      <c r="Y43" s="314"/>
      <c r="Z43" s="107"/>
      <c r="AA43" s="242"/>
      <c r="AB43" s="315"/>
      <c r="AC43" s="183">
        <f t="shared" si="2"/>
        <v>0</v>
      </c>
      <c r="AD43" s="246"/>
      <c r="AE43" s="108"/>
    </row>
    <row r="44" spans="1:31" s="19" customFormat="1" ht="12.75">
      <c r="A44" s="159" t="s">
        <v>114</v>
      </c>
      <c r="B44" s="160" t="s">
        <v>115</v>
      </c>
      <c r="C44" s="460" t="s">
        <v>1451</v>
      </c>
      <c r="D44" s="459" t="s">
        <v>1470</v>
      </c>
      <c r="E44" s="460" t="s">
        <v>1533</v>
      </c>
      <c r="F44" s="475" t="s">
        <v>1459</v>
      </c>
      <c r="G44" s="176" t="s">
        <v>731</v>
      </c>
      <c r="H44" s="241">
        <v>1222</v>
      </c>
      <c r="I44" s="378" t="s">
        <v>1439</v>
      </c>
      <c r="J44" s="474" t="s">
        <v>1478</v>
      </c>
      <c r="K44" s="243"/>
      <c r="L44" s="226" t="s">
        <v>32</v>
      </c>
      <c r="M44" s="106" t="s">
        <v>106</v>
      </c>
      <c r="N44" s="162">
        <v>1</v>
      </c>
      <c r="O44" s="106">
        <v>180</v>
      </c>
      <c r="P44" s="106">
        <v>90</v>
      </c>
      <c r="Q44" s="106">
        <v>75</v>
      </c>
      <c r="R44" s="163">
        <f t="shared" si="3"/>
        <v>1.215</v>
      </c>
      <c r="S44" s="179">
        <f t="shared" si="1"/>
        <v>0</v>
      </c>
      <c r="T44" s="229" t="s">
        <v>110</v>
      </c>
      <c r="U44" s="242"/>
      <c r="V44" s="242"/>
      <c r="W44" s="244"/>
      <c r="X44" s="244"/>
      <c r="Y44" s="314"/>
      <c r="Z44" s="107"/>
      <c r="AA44" s="242"/>
      <c r="AB44" s="315"/>
      <c r="AC44" s="183">
        <f t="shared" si="2"/>
        <v>0</v>
      </c>
      <c r="AD44" s="246"/>
      <c r="AE44" s="108"/>
    </row>
    <row r="45" spans="1:31" s="19" customFormat="1" ht="12.75">
      <c r="A45" s="159" t="s">
        <v>114</v>
      </c>
      <c r="B45" s="160" t="s">
        <v>115</v>
      </c>
      <c r="C45" s="460" t="s">
        <v>1451</v>
      </c>
      <c r="D45" s="459" t="s">
        <v>1470</v>
      </c>
      <c r="E45" s="460" t="s">
        <v>1533</v>
      </c>
      <c r="F45" s="475" t="s">
        <v>1459</v>
      </c>
      <c r="G45" s="176" t="s">
        <v>732</v>
      </c>
      <c r="H45" s="241">
        <v>1213</v>
      </c>
      <c r="I45" s="378" t="s">
        <v>1439</v>
      </c>
      <c r="J45" s="474" t="s">
        <v>1432</v>
      </c>
      <c r="K45" s="243"/>
      <c r="L45" s="226" t="s">
        <v>32</v>
      </c>
      <c r="M45" s="106" t="s">
        <v>484</v>
      </c>
      <c r="N45" s="162">
        <v>1</v>
      </c>
      <c r="O45" s="106">
        <v>200</v>
      </c>
      <c r="P45" s="106">
        <v>81</v>
      </c>
      <c r="Q45" s="106">
        <v>80</v>
      </c>
      <c r="R45" s="163">
        <f t="shared" si="3"/>
        <v>1.296</v>
      </c>
      <c r="S45" s="179">
        <f t="shared" si="1"/>
        <v>0</v>
      </c>
      <c r="T45" s="229" t="s">
        <v>110</v>
      </c>
      <c r="U45" s="242"/>
      <c r="V45" s="242"/>
      <c r="W45" s="244"/>
      <c r="X45" s="244"/>
      <c r="Y45" s="314"/>
      <c r="Z45" s="107"/>
      <c r="AA45" s="242"/>
      <c r="AB45" s="315"/>
      <c r="AC45" s="183">
        <f t="shared" si="2"/>
        <v>0</v>
      </c>
      <c r="AD45" s="246"/>
      <c r="AE45" s="108"/>
    </row>
    <row r="46" spans="1:31" s="19" customFormat="1" ht="12.75">
      <c r="A46" s="159" t="s">
        <v>114</v>
      </c>
      <c r="B46" s="160" t="s">
        <v>115</v>
      </c>
      <c r="C46" s="460" t="s">
        <v>1451</v>
      </c>
      <c r="D46" s="459" t="s">
        <v>1470</v>
      </c>
      <c r="E46" s="460" t="s">
        <v>1533</v>
      </c>
      <c r="F46" s="475" t="s">
        <v>1459</v>
      </c>
      <c r="G46" s="176" t="s">
        <v>733</v>
      </c>
      <c r="H46" s="241">
        <v>1213</v>
      </c>
      <c r="I46" s="378" t="s">
        <v>1439</v>
      </c>
      <c r="J46" s="474" t="s">
        <v>1432</v>
      </c>
      <c r="K46" s="243"/>
      <c r="L46" s="226" t="s">
        <v>32</v>
      </c>
      <c r="M46" s="106" t="s">
        <v>734</v>
      </c>
      <c r="N46" s="162">
        <v>1</v>
      </c>
      <c r="O46" s="106">
        <v>170</v>
      </c>
      <c r="P46" s="106">
        <v>70</v>
      </c>
      <c r="Q46" s="106">
        <v>75</v>
      </c>
      <c r="R46" s="163">
        <f t="shared" si="3"/>
        <v>0.8925</v>
      </c>
      <c r="S46" s="179">
        <f t="shared" si="1"/>
        <v>0</v>
      </c>
      <c r="T46" s="229" t="s">
        <v>110</v>
      </c>
      <c r="U46" s="242"/>
      <c r="V46" s="242"/>
      <c r="W46" s="244"/>
      <c r="X46" s="244"/>
      <c r="Y46" s="314"/>
      <c r="Z46" s="107"/>
      <c r="AA46" s="242"/>
      <c r="AB46" s="315"/>
      <c r="AC46" s="183">
        <f t="shared" si="2"/>
        <v>0</v>
      </c>
      <c r="AD46" s="246"/>
      <c r="AE46" s="108"/>
    </row>
    <row r="47" spans="1:31" s="19" customFormat="1" ht="12.75">
      <c r="A47" s="159" t="s">
        <v>114</v>
      </c>
      <c r="B47" s="160" t="s">
        <v>115</v>
      </c>
      <c r="C47" s="460" t="s">
        <v>1451</v>
      </c>
      <c r="D47" s="721" t="s">
        <v>1470</v>
      </c>
      <c r="E47" s="722" t="s">
        <v>1533</v>
      </c>
      <c r="F47" s="717" t="s">
        <v>1459</v>
      </c>
      <c r="G47" s="712" t="s">
        <v>735</v>
      </c>
      <c r="H47" s="723">
        <v>1213</v>
      </c>
      <c r="I47" s="717" t="s">
        <v>1439</v>
      </c>
      <c r="J47" s="724" t="s">
        <v>1432</v>
      </c>
      <c r="K47" s="725"/>
      <c r="L47" s="226" t="s">
        <v>32</v>
      </c>
      <c r="M47" s="106" t="s">
        <v>113</v>
      </c>
      <c r="N47" s="162">
        <v>1</v>
      </c>
      <c r="O47" s="106">
        <v>120</v>
      </c>
      <c r="P47" s="106">
        <v>45</v>
      </c>
      <c r="Q47" s="106">
        <v>180</v>
      </c>
      <c r="R47" s="163">
        <f t="shared" si="3"/>
        <v>0.972</v>
      </c>
      <c r="S47" s="179">
        <f t="shared" si="1"/>
        <v>0</v>
      </c>
      <c r="T47" s="229" t="s">
        <v>110</v>
      </c>
      <c r="U47" s="242"/>
      <c r="V47" s="242"/>
      <c r="W47" s="244"/>
      <c r="X47" s="244"/>
      <c r="Y47" s="314"/>
      <c r="Z47" s="107"/>
      <c r="AA47" s="242"/>
      <c r="AB47" s="315"/>
      <c r="AC47" s="183">
        <f t="shared" si="2"/>
        <v>0</v>
      </c>
      <c r="AD47" s="246"/>
      <c r="AE47" s="108"/>
    </row>
    <row r="48" spans="1:31" s="19" customFormat="1" ht="12.75">
      <c r="A48" s="159" t="s">
        <v>114</v>
      </c>
      <c r="B48" s="160" t="s">
        <v>115</v>
      </c>
      <c r="C48" s="460" t="s">
        <v>1451</v>
      </c>
      <c r="D48" s="459" t="s">
        <v>1470</v>
      </c>
      <c r="E48" s="460" t="s">
        <v>1533</v>
      </c>
      <c r="F48" s="475" t="s">
        <v>1459</v>
      </c>
      <c r="G48" s="176" t="s">
        <v>736</v>
      </c>
      <c r="H48" s="241">
        <v>1213</v>
      </c>
      <c r="I48" s="378" t="s">
        <v>1439</v>
      </c>
      <c r="J48" s="474" t="s">
        <v>1432</v>
      </c>
      <c r="K48" s="243"/>
      <c r="L48" s="226" t="s">
        <v>32</v>
      </c>
      <c r="M48" s="106" t="s">
        <v>737</v>
      </c>
      <c r="N48" s="162">
        <v>1</v>
      </c>
      <c r="O48" s="106">
        <v>60</v>
      </c>
      <c r="P48" s="106">
        <v>100</v>
      </c>
      <c r="Q48" s="106">
        <v>21</v>
      </c>
      <c r="R48" s="163">
        <f t="shared" si="3"/>
        <v>0.126</v>
      </c>
      <c r="S48" s="179">
        <f t="shared" si="1"/>
        <v>0.126</v>
      </c>
      <c r="T48" s="229" t="s">
        <v>99</v>
      </c>
      <c r="U48" s="242"/>
      <c r="V48" s="242"/>
      <c r="W48" s="244"/>
      <c r="X48" s="244"/>
      <c r="Y48" s="314"/>
      <c r="Z48" s="107"/>
      <c r="AA48" s="242"/>
      <c r="AB48" s="315"/>
      <c r="AC48" s="183">
        <f t="shared" si="2"/>
        <v>0</v>
      </c>
      <c r="AD48" s="246"/>
      <c r="AE48" s="108"/>
    </row>
    <row r="49" spans="1:31" s="19" customFormat="1" ht="12.75">
      <c r="A49" s="159" t="s">
        <v>114</v>
      </c>
      <c r="B49" s="160" t="s">
        <v>115</v>
      </c>
      <c r="C49" s="460" t="s">
        <v>1451</v>
      </c>
      <c r="D49" s="459" t="s">
        <v>1470</v>
      </c>
      <c r="E49" s="460" t="s">
        <v>1533</v>
      </c>
      <c r="F49" s="105"/>
      <c r="G49" s="176" t="s">
        <v>738</v>
      </c>
      <c r="H49" s="241"/>
      <c r="I49" s="242"/>
      <c r="J49" s="158"/>
      <c r="K49" s="463" t="s">
        <v>1463</v>
      </c>
      <c r="L49" s="226" t="s">
        <v>32</v>
      </c>
      <c r="M49" s="106" t="s">
        <v>106</v>
      </c>
      <c r="N49" s="162">
        <v>1</v>
      </c>
      <c r="O49" s="106">
        <v>70</v>
      </c>
      <c r="P49" s="106">
        <v>48</v>
      </c>
      <c r="Q49" s="106">
        <v>65</v>
      </c>
      <c r="R49" s="163">
        <f t="shared" si="3"/>
        <v>0.2184</v>
      </c>
      <c r="S49" s="179">
        <f t="shared" si="1"/>
        <v>0</v>
      </c>
      <c r="T49" s="229" t="s">
        <v>110</v>
      </c>
      <c r="U49" s="242"/>
      <c r="V49" s="242"/>
      <c r="W49" s="244"/>
      <c r="X49" s="244"/>
      <c r="Y49" s="314"/>
      <c r="Z49" s="107"/>
      <c r="AA49" s="242"/>
      <c r="AB49" s="315"/>
      <c r="AC49" s="183">
        <f t="shared" si="2"/>
        <v>0</v>
      </c>
      <c r="AD49" s="246"/>
      <c r="AE49" s="108"/>
    </row>
    <row r="50" spans="1:31" s="19" customFormat="1" ht="12.75">
      <c r="A50" s="159" t="s">
        <v>114</v>
      </c>
      <c r="B50" s="160" t="s">
        <v>115</v>
      </c>
      <c r="C50" s="460" t="s">
        <v>1451</v>
      </c>
      <c r="D50" s="459" t="s">
        <v>1470</v>
      </c>
      <c r="E50" s="460" t="s">
        <v>1533</v>
      </c>
      <c r="F50" s="477" t="s">
        <v>1459</v>
      </c>
      <c r="G50" s="304" t="s">
        <v>739</v>
      </c>
      <c r="H50" s="234">
        <v>1213</v>
      </c>
      <c r="I50" s="374" t="s">
        <v>1439</v>
      </c>
      <c r="J50" s="473" t="s">
        <v>1432</v>
      </c>
      <c r="K50" s="236"/>
      <c r="L50" s="234" t="s">
        <v>32</v>
      </c>
      <c r="M50" s="49" t="s">
        <v>107</v>
      </c>
      <c r="N50" s="49">
        <v>1</v>
      </c>
      <c r="O50" s="49"/>
      <c r="P50" s="49"/>
      <c r="Q50" s="49"/>
      <c r="R50" s="305">
        <v>0.5</v>
      </c>
      <c r="S50" s="179">
        <f aca="true" t="shared" si="4" ref="S50:S68">IF(T50="O",R50,0)</f>
        <v>0</v>
      </c>
      <c r="T50" s="306" t="s">
        <v>110</v>
      </c>
      <c r="U50" s="235"/>
      <c r="V50" s="235"/>
      <c r="W50" s="237"/>
      <c r="X50" s="237"/>
      <c r="Y50" s="307"/>
      <c r="Z50" s="50"/>
      <c r="AA50" s="235"/>
      <c r="AB50" s="313"/>
      <c r="AC50" s="183">
        <f>IF(AD50="O",AB50,0)</f>
        <v>0</v>
      </c>
      <c r="AD50" s="240"/>
      <c r="AE50" s="51"/>
    </row>
    <row r="51" spans="1:31" s="19" customFormat="1" ht="12.75">
      <c r="A51" s="159" t="s">
        <v>114</v>
      </c>
      <c r="B51" s="160" t="s">
        <v>115</v>
      </c>
      <c r="C51" s="460" t="s">
        <v>1451</v>
      </c>
      <c r="D51" s="459" t="s">
        <v>1470</v>
      </c>
      <c r="E51" s="460" t="s">
        <v>1533</v>
      </c>
      <c r="F51" s="48"/>
      <c r="G51" s="304" t="s">
        <v>740</v>
      </c>
      <c r="H51" s="234"/>
      <c r="I51" s="235"/>
      <c r="J51" s="157"/>
      <c r="K51" s="489" t="s">
        <v>1463</v>
      </c>
      <c r="L51" s="234" t="s">
        <v>32</v>
      </c>
      <c r="M51" s="49" t="s">
        <v>530</v>
      </c>
      <c r="N51" s="49">
        <v>1</v>
      </c>
      <c r="O51" s="49"/>
      <c r="P51" s="49"/>
      <c r="Q51" s="49"/>
      <c r="R51" s="305">
        <v>0.1</v>
      </c>
      <c r="S51" s="179">
        <f t="shared" si="4"/>
        <v>0</v>
      </c>
      <c r="T51" s="306" t="s">
        <v>110</v>
      </c>
      <c r="U51" s="235"/>
      <c r="V51" s="235"/>
      <c r="W51" s="237"/>
      <c r="X51" s="237"/>
      <c r="Y51" s="307"/>
      <c r="Z51" s="50"/>
      <c r="AA51" s="235"/>
      <c r="AB51" s="235"/>
      <c r="AC51" s="183">
        <f aca="true" t="shared" si="5" ref="AC51:AC68">IF(AD51="O",AB51,0)</f>
        <v>0</v>
      </c>
      <c r="AD51" s="240"/>
      <c r="AE51" s="51" t="s">
        <v>140</v>
      </c>
    </row>
    <row r="52" spans="1:31" s="19" customFormat="1" ht="12.75">
      <c r="A52" s="159" t="s">
        <v>114</v>
      </c>
      <c r="B52" s="160" t="s">
        <v>115</v>
      </c>
      <c r="C52" s="460" t="s">
        <v>1451</v>
      </c>
      <c r="D52" s="459" t="s">
        <v>1470</v>
      </c>
      <c r="E52" s="460" t="s">
        <v>1533</v>
      </c>
      <c r="F52" s="459" t="s">
        <v>1459</v>
      </c>
      <c r="G52" s="176" t="s">
        <v>741</v>
      </c>
      <c r="H52" s="226">
        <v>1213</v>
      </c>
      <c r="I52" s="369" t="s">
        <v>1439</v>
      </c>
      <c r="J52" s="476" t="s">
        <v>1432</v>
      </c>
      <c r="K52" s="228"/>
      <c r="L52" s="226" t="s">
        <v>32</v>
      </c>
      <c r="M52" s="162" t="s">
        <v>343</v>
      </c>
      <c r="N52" s="162">
        <v>1</v>
      </c>
      <c r="O52" s="162">
        <v>85</v>
      </c>
      <c r="P52" s="162">
        <v>60</v>
      </c>
      <c r="Q52" s="162">
        <v>90</v>
      </c>
      <c r="R52" s="163">
        <f>(O52*P52*Q52)/1000000</f>
        <v>0.459</v>
      </c>
      <c r="S52" s="179">
        <f t="shared" si="4"/>
        <v>0</v>
      </c>
      <c r="T52" s="229" t="s">
        <v>110</v>
      </c>
      <c r="U52" s="227"/>
      <c r="V52" s="227"/>
      <c r="W52" s="230"/>
      <c r="X52" s="230"/>
      <c r="Y52" s="164"/>
      <c r="Z52" s="165"/>
      <c r="AA52" s="227"/>
      <c r="AB52" s="227"/>
      <c r="AC52" s="183">
        <f t="shared" si="5"/>
        <v>0</v>
      </c>
      <c r="AD52" s="233"/>
      <c r="AE52" s="166"/>
    </row>
    <row r="53" spans="1:31" s="19" customFormat="1" ht="12.75">
      <c r="A53" s="159" t="s">
        <v>114</v>
      </c>
      <c r="B53" s="160" t="s">
        <v>115</v>
      </c>
      <c r="C53" s="460" t="s">
        <v>1451</v>
      </c>
      <c r="D53" s="459" t="s">
        <v>1470</v>
      </c>
      <c r="E53" s="460" t="s">
        <v>1533</v>
      </c>
      <c r="F53" s="477" t="s">
        <v>1459</v>
      </c>
      <c r="G53" s="176" t="s">
        <v>742</v>
      </c>
      <c r="H53" s="226">
        <v>1213</v>
      </c>
      <c r="I53" s="369" t="s">
        <v>1439</v>
      </c>
      <c r="J53" s="476" t="s">
        <v>1432</v>
      </c>
      <c r="K53" s="236"/>
      <c r="L53" s="226" t="s">
        <v>32</v>
      </c>
      <c r="M53" s="162" t="s">
        <v>343</v>
      </c>
      <c r="N53" s="162">
        <v>1</v>
      </c>
      <c r="O53" s="162">
        <v>85</v>
      </c>
      <c r="P53" s="162">
        <v>60</v>
      </c>
      <c r="Q53" s="162">
        <v>90</v>
      </c>
      <c r="R53" s="163">
        <f>(O53*P53*Q53)/1000000</f>
        <v>0.459</v>
      </c>
      <c r="S53" s="179">
        <f t="shared" si="4"/>
        <v>0</v>
      </c>
      <c r="T53" s="229" t="s">
        <v>110</v>
      </c>
      <c r="U53" s="235"/>
      <c r="V53" s="235"/>
      <c r="W53" s="237"/>
      <c r="X53" s="237"/>
      <c r="Y53" s="307"/>
      <c r="Z53" s="50"/>
      <c r="AA53" s="235"/>
      <c r="AB53" s="313"/>
      <c r="AC53" s="183">
        <f t="shared" si="5"/>
        <v>0</v>
      </c>
      <c r="AD53" s="240"/>
      <c r="AE53" s="51"/>
    </row>
    <row r="54" spans="1:31" s="19" customFormat="1" ht="12.75">
      <c r="A54" s="159" t="s">
        <v>114</v>
      </c>
      <c r="B54" s="160" t="s">
        <v>115</v>
      </c>
      <c r="C54" s="460" t="s">
        <v>1451</v>
      </c>
      <c r="D54" s="459" t="s">
        <v>1470</v>
      </c>
      <c r="E54" s="460" t="s">
        <v>1533</v>
      </c>
      <c r="F54" s="459" t="s">
        <v>1459</v>
      </c>
      <c r="G54" s="176" t="s">
        <v>743</v>
      </c>
      <c r="H54" s="226">
        <v>1213</v>
      </c>
      <c r="I54" s="369" t="s">
        <v>1439</v>
      </c>
      <c r="J54" s="476" t="s">
        <v>1432</v>
      </c>
      <c r="K54" s="228"/>
      <c r="L54" s="226" t="s">
        <v>32</v>
      </c>
      <c r="M54" s="162" t="s">
        <v>405</v>
      </c>
      <c r="N54" s="162">
        <v>1</v>
      </c>
      <c r="O54" s="162">
        <v>90</v>
      </c>
      <c r="P54" s="162">
        <v>61</v>
      </c>
      <c r="Q54" s="162">
        <v>100</v>
      </c>
      <c r="R54" s="163">
        <f>(O54*P54*Q54)/1000000</f>
        <v>0.549</v>
      </c>
      <c r="S54" s="179">
        <f t="shared" si="4"/>
        <v>0</v>
      </c>
      <c r="T54" s="229" t="s">
        <v>110</v>
      </c>
      <c r="U54" s="227"/>
      <c r="V54" s="227"/>
      <c r="W54" s="230"/>
      <c r="X54" s="230"/>
      <c r="Y54" s="164"/>
      <c r="Z54" s="165"/>
      <c r="AA54" s="227"/>
      <c r="AB54" s="227"/>
      <c r="AC54" s="183">
        <f t="shared" si="5"/>
        <v>0</v>
      </c>
      <c r="AD54" s="233"/>
      <c r="AE54" s="166"/>
    </row>
    <row r="55" spans="1:31" s="19" customFormat="1" ht="12.75">
      <c r="A55" s="159" t="s">
        <v>114</v>
      </c>
      <c r="B55" s="160" t="s">
        <v>115</v>
      </c>
      <c r="C55" s="460" t="s">
        <v>1451</v>
      </c>
      <c r="D55" s="459" t="s">
        <v>1470</v>
      </c>
      <c r="E55" s="460" t="s">
        <v>1533</v>
      </c>
      <c r="F55" s="459" t="s">
        <v>1459</v>
      </c>
      <c r="G55" s="176" t="s">
        <v>744</v>
      </c>
      <c r="H55" s="226">
        <v>1213</v>
      </c>
      <c r="I55" s="369" t="s">
        <v>1439</v>
      </c>
      <c r="J55" s="476" t="s">
        <v>1432</v>
      </c>
      <c r="K55" s="228"/>
      <c r="L55" s="226" t="s">
        <v>32</v>
      </c>
      <c r="M55" s="162" t="s">
        <v>405</v>
      </c>
      <c r="N55" s="162">
        <v>1</v>
      </c>
      <c r="O55" s="162">
        <v>90</v>
      </c>
      <c r="P55" s="162">
        <v>61</v>
      </c>
      <c r="Q55" s="162">
        <v>100</v>
      </c>
      <c r="R55" s="163">
        <f>(O55*P55*Q55)/1000000</f>
        <v>0.549</v>
      </c>
      <c r="S55" s="179">
        <f t="shared" si="4"/>
        <v>0</v>
      </c>
      <c r="T55" s="229" t="s">
        <v>110</v>
      </c>
      <c r="U55" s="227"/>
      <c r="V55" s="227"/>
      <c r="W55" s="230"/>
      <c r="X55" s="230"/>
      <c r="Y55" s="164"/>
      <c r="Z55" s="165"/>
      <c r="AA55" s="227"/>
      <c r="AB55" s="227"/>
      <c r="AC55" s="183">
        <f t="shared" si="5"/>
        <v>0</v>
      </c>
      <c r="AD55" s="233"/>
      <c r="AE55" s="166"/>
    </row>
    <row r="56" spans="1:31" s="19" customFormat="1" ht="12.75">
      <c r="A56" s="159" t="s">
        <v>114</v>
      </c>
      <c r="B56" s="160" t="s">
        <v>115</v>
      </c>
      <c r="C56" s="460" t="s">
        <v>1451</v>
      </c>
      <c r="D56" s="459" t="s">
        <v>1470</v>
      </c>
      <c r="E56" s="460" t="s">
        <v>1533</v>
      </c>
      <c r="F56" s="477" t="s">
        <v>1459</v>
      </c>
      <c r="G56" s="176" t="s">
        <v>745</v>
      </c>
      <c r="H56" s="226">
        <v>1213</v>
      </c>
      <c r="I56" s="369" t="s">
        <v>1439</v>
      </c>
      <c r="J56" s="476" t="s">
        <v>1432</v>
      </c>
      <c r="K56" s="236"/>
      <c r="L56" s="226" t="s">
        <v>32</v>
      </c>
      <c r="M56" s="49" t="s">
        <v>746</v>
      </c>
      <c r="N56" s="162">
        <v>1</v>
      </c>
      <c r="O56" s="49"/>
      <c r="P56" s="49"/>
      <c r="Q56" s="49"/>
      <c r="R56" s="163">
        <v>0.1</v>
      </c>
      <c r="S56" s="179">
        <f t="shared" si="4"/>
        <v>0</v>
      </c>
      <c r="T56" s="229" t="s">
        <v>110</v>
      </c>
      <c r="U56" s="235"/>
      <c r="V56" s="235"/>
      <c r="W56" s="237"/>
      <c r="X56" s="237"/>
      <c r="Y56" s="307"/>
      <c r="Z56" s="50"/>
      <c r="AA56" s="235"/>
      <c r="AB56" s="313"/>
      <c r="AC56" s="183">
        <f t="shared" si="5"/>
        <v>0</v>
      </c>
      <c r="AD56" s="240"/>
      <c r="AE56" s="51"/>
    </row>
    <row r="57" spans="1:31" s="19" customFormat="1" ht="12.75">
      <c r="A57" s="159" t="s">
        <v>114</v>
      </c>
      <c r="B57" s="160" t="s">
        <v>115</v>
      </c>
      <c r="C57" s="460" t="s">
        <v>1451</v>
      </c>
      <c r="D57" s="459" t="s">
        <v>1470</v>
      </c>
      <c r="E57" s="460" t="s">
        <v>1533</v>
      </c>
      <c r="F57" s="477" t="s">
        <v>1459</v>
      </c>
      <c r="G57" s="176" t="s">
        <v>747</v>
      </c>
      <c r="H57" s="226">
        <v>1213</v>
      </c>
      <c r="I57" s="369" t="s">
        <v>1439</v>
      </c>
      <c r="J57" s="476" t="s">
        <v>1432</v>
      </c>
      <c r="K57" s="236"/>
      <c r="L57" s="226" t="s">
        <v>32</v>
      </c>
      <c r="M57" s="49" t="s">
        <v>746</v>
      </c>
      <c r="N57" s="162">
        <v>1</v>
      </c>
      <c r="O57" s="49"/>
      <c r="P57" s="49"/>
      <c r="Q57" s="49"/>
      <c r="R57" s="163">
        <v>0.1</v>
      </c>
      <c r="S57" s="179">
        <f t="shared" si="4"/>
        <v>0</v>
      </c>
      <c r="T57" s="229" t="s">
        <v>110</v>
      </c>
      <c r="U57" s="235"/>
      <c r="V57" s="235"/>
      <c r="W57" s="237"/>
      <c r="X57" s="237"/>
      <c r="Y57" s="307"/>
      <c r="Z57" s="50"/>
      <c r="AA57" s="235"/>
      <c r="AB57" s="313"/>
      <c r="AC57" s="183">
        <f t="shared" si="5"/>
        <v>0</v>
      </c>
      <c r="AD57" s="240"/>
      <c r="AE57" s="51"/>
    </row>
    <row r="58" spans="1:31" s="19" customFormat="1" ht="12.75">
      <c r="A58" s="159" t="s">
        <v>114</v>
      </c>
      <c r="B58" s="160" t="s">
        <v>115</v>
      </c>
      <c r="C58" s="460" t="s">
        <v>1451</v>
      </c>
      <c r="D58" s="459" t="s">
        <v>1470</v>
      </c>
      <c r="E58" s="460" t="s">
        <v>1533</v>
      </c>
      <c r="F58" s="475" t="s">
        <v>1459</v>
      </c>
      <c r="G58" s="176" t="s">
        <v>748</v>
      </c>
      <c r="H58" s="226">
        <v>1213</v>
      </c>
      <c r="I58" s="369" t="s">
        <v>1439</v>
      </c>
      <c r="J58" s="476" t="s">
        <v>1432</v>
      </c>
      <c r="K58" s="243"/>
      <c r="L58" s="226" t="s">
        <v>32</v>
      </c>
      <c r="M58" s="49" t="s">
        <v>746</v>
      </c>
      <c r="N58" s="162">
        <v>1</v>
      </c>
      <c r="O58" s="106"/>
      <c r="P58" s="106"/>
      <c r="Q58" s="106"/>
      <c r="R58" s="163">
        <v>0.1</v>
      </c>
      <c r="S58" s="179">
        <f t="shared" si="4"/>
        <v>0</v>
      </c>
      <c r="T58" s="229" t="s">
        <v>110</v>
      </c>
      <c r="U58" s="242"/>
      <c r="V58" s="242"/>
      <c r="W58" s="244"/>
      <c r="X58" s="244"/>
      <c r="Y58" s="314"/>
      <c r="Z58" s="107"/>
      <c r="AA58" s="242"/>
      <c r="AB58" s="315"/>
      <c r="AC58" s="183">
        <f t="shared" si="5"/>
        <v>0</v>
      </c>
      <c r="AD58" s="246"/>
      <c r="AE58" s="108"/>
    </row>
    <row r="59" spans="1:31" s="19" customFormat="1" ht="12.75">
      <c r="A59" s="159" t="s">
        <v>114</v>
      </c>
      <c r="B59" s="160" t="s">
        <v>115</v>
      </c>
      <c r="C59" s="460" t="s">
        <v>1451</v>
      </c>
      <c r="D59" s="459" t="s">
        <v>1470</v>
      </c>
      <c r="E59" s="460" t="s">
        <v>1533</v>
      </c>
      <c r="F59" s="475" t="s">
        <v>1459</v>
      </c>
      <c r="G59" s="176" t="s">
        <v>749</v>
      </c>
      <c r="H59" s="226">
        <v>1213</v>
      </c>
      <c r="I59" s="369" t="s">
        <v>1439</v>
      </c>
      <c r="J59" s="476" t="s">
        <v>1432</v>
      </c>
      <c r="K59" s="243"/>
      <c r="L59" s="226" t="s">
        <v>32</v>
      </c>
      <c r="M59" s="49" t="s">
        <v>746</v>
      </c>
      <c r="N59" s="162">
        <v>1</v>
      </c>
      <c r="O59" s="106"/>
      <c r="P59" s="106"/>
      <c r="Q59" s="106"/>
      <c r="R59" s="163">
        <v>0.1</v>
      </c>
      <c r="S59" s="179">
        <f t="shared" si="4"/>
        <v>0</v>
      </c>
      <c r="T59" s="229" t="s">
        <v>110</v>
      </c>
      <c r="U59" s="242"/>
      <c r="V59" s="242"/>
      <c r="W59" s="244"/>
      <c r="X59" s="244"/>
      <c r="Y59" s="314"/>
      <c r="Z59" s="107"/>
      <c r="AA59" s="242"/>
      <c r="AB59" s="315"/>
      <c r="AC59" s="183">
        <f t="shared" si="5"/>
        <v>0</v>
      </c>
      <c r="AD59" s="246"/>
      <c r="AE59" s="108"/>
    </row>
    <row r="60" spans="1:31" s="19" customFormat="1" ht="12.75">
      <c r="A60" s="159" t="s">
        <v>114</v>
      </c>
      <c r="B60" s="160" t="s">
        <v>115</v>
      </c>
      <c r="C60" s="460" t="s">
        <v>1451</v>
      </c>
      <c r="D60" s="459" t="s">
        <v>1470</v>
      </c>
      <c r="E60" s="460" t="s">
        <v>1533</v>
      </c>
      <c r="F60" s="475" t="s">
        <v>1459</v>
      </c>
      <c r="G60" s="176" t="s">
        <v>750</v>
      </c>
      <c r="H60" s="226">
        <v>1213</v>
      </c>
      <c r="I60" s="369" t="s">
        <v>1439</v>
      </c>
      <c r="J60" s="476" t="s">
        <v>1432</v>
      </c>
      <c r="K60" s="243"/>
      <c r="L60" s="226" t="s">
        <v>32</v>
      </c>
      <c r="M60" s="49" t="s">
        <v>746</v>
      </c>
      <c r="N60" s="162">
        <v>1</v>
      </c>
      <c r="O60" s="106"/>
      <c r="P60" s="106"/>
      <c r="Q60" s="106"/>
      <c r="R60" s="163">
        <v>0.1</v>
      </c>
      <c r="S60" s="179">
        <f t="shared" si="4"/>
        <v>0</v>
      </c>
      <c r="T60" s="229" t="s">
        <v>110</v>
      </c>
      <c r="U60" s="242"/>
      <c r="V60" s="242"/>
      <c r="W60" s="244"/>
      <c r="X60" s="244"/>
      <c r="Y60" s="314"/>
      <c r="Z60" s="107"/>
      <c r="AA60" s="242"/>
      <c r="AB60" s="315"/>
      <c r="AC60" s="183">
        <f t="shared" si="5"/>
        <v>0</v>
      </c>
      <c r="AD60" s="246"/>
      <c r="AE60" s="108"/>
    </row>
    <row r="61" spans="1:31" s="19" customFormat="1" ht="12.75">
      <c r="A61" s="159" t="s">
        <v>114</v>
      </c>
      <c r="B61" s="160" t="s">
        <v>115</v>
      </c>
      <c r="C61" s="460" t="s">
        <v>1451</v>
      </c>
      <c r="D61" s="459" t="s">
        <v>1470</v>
      </c>
      <c r="E61" s="460" t="s">
        <v>1533</v>
      </c>
      <c r="F61" s="475" t="s">
        <v>1459</v>
      </c>
      <c r="G61" s="176" t="s">
        <v>751</v>
      </c>
      <c r="H61" s="226">
        <v>1213</v>
      </c>
      <c r="I61" s="369" t="s">
        <v>1439</v>
      </c>
      <c r="J61" s="476" t="s">
        <v>1432</v>
      </c>
      <c r="K61" s="243"/>
      <c r="L61" s="226" t="s">
        <v>48</v>
      </c>
      <c r="M61" s="106" t="s">
        <v>752</v>
      </c>
      <c r="N61" s="162">
        <v>1</v>
      </c>
      <c r="O61" s="106">
        <v>10</v>
      </c>
      <c r="P61" s="106">
        <v>10</v>
      </c>
      <c r="Q61" s="106">
        <v>150</v>
      </c>
      <c r="R61" s="163">
        <f>(O61*P61*Q61)/1000000</f>
        <v>0.015</v>
      </c>
      <c r="S61" s="179">
        <f t="shared" si="4"/>
        <v>0</v>
      </c>
      <c r="T61" s="229" t="s">
        <v>110</v>
      </c>
      <c r="U61" s="242"/>
      <c r="V61" s="242"/>
      <c r="W61" s="244"/>
      <c r="X61" s="244"/>
      <c r="Y61" s="314"/>
      <c r="Z61" s="107"/>
      <c r="AA61" s="242"/>
      <c r="AB61" s="315"/>
      <c r="AC61" s="183">
        <f t="shared" si="5"/>
        <v>0</v>
      </c>
      <c r="AD61" s="246"/>
      <c r="AE61" s="108"/>
    </row>
    <row r="62" spans="1:31" s="19" customFormat="1" ht="12.75">
      <c r="A62" s="159" t="s">
        <v>114</v>
      </c>
      <c r="B62" s="160" t="s">
        <v>115</v>
      </c>
      <c r="C62" s="460" t="s">
        <v>1451</v>
      </c>
      <c r="D62" s="459" t="s">
        <v>1470</v>
      </c>
      <c r="E62" s="460" t="s">
        <v>1533</v>
      </c>
      <c r="F62" s="475" t="s">
        <v>1459</v>
      </c>
      <c r="G62" s="176" t="s">
        <v>753</v>
      </c>
      <c r="H62" s="226">
        <v>1213</v>
      </c>
      <c r="I62" s="369" t="s">
        <v>1439</v>
      </c>
      <c r="J62" s="476" t="s">
        <v>1432</v>
      </c>
      <c r="K62" s="243"/>
      <c r="L62" s="226" t="s">
        <v>48</v>
      </c>
      <c r="M62" s="106" t="s">
        <v>752</v>
      </c>
      <c r="N62" s="162">
        <v>1</v>
      </c>
      <c r="O62" s="106">
        <v>10</v>
      </c>
      <c r="P62" s="106">
        <v>10</v>
      </c>
      <c r="Q62" s="106">
        <v>150</v>
      </c>
      <c r="R62" s="163">
        <f>(O62*P62*Q62)/1000000</f>
        <v>0.015</v>
      </c>
      <c r="S62" s="179">
        <f t="shared" si="4"/>
        <v>0</v>
      </c>
      <c r="T62" s="229" t="s">
        <v>110</v>
      </c>
      <c r="U62" s="242"/>
      <c r="V62" s="242"/>
      <c r="W62" s="244"/>
      <c r="X62" s="244"/>
      <c r="Y62" s="314"/>
      <c r="Z62" s="107"/>
      <c r="AA62" s="242"/>
      <c r="AB62" s="315"/>
      <c r="AC62" s="183">
        <f t="shared" si="5"/>
        <v>0</v>
      </c>
      <c r="AD62" s="246"/>
      <c r="AE62" s="108"/>
    </row>
    <row r="63" spans="1:31" s="19" customFormat="1" ht="12.75">
      <c r="A63" s="159" t="s">
        <v>114</v>
      </c>
      <c r="B63" s="160" t="s">
        <v>115</v>
      </c>
      <c r="C63" s="460" t="s">
        <v>1451</v>
      </c>
      <c r="D63" s="459" t="s">
        <v>1470</v>
      </c>
      <c r="E63" s="460" t="s">
        <v>1533</v>
      </c>
      <c r="F63" s="475" t="s">
        <v>1459</v>
      </c>
      <c r="G63" s="176" t="s">
        <v>754</v>
      </c>
      <c r="H63" s="226">
        <v>1213</v>
      </c>
      <c r="I63" s="369" t="s">
        <v>1439</v>
      </c>
      <c r="J63" s="476" t="s">
        <v>1432</v>
      </c>
      <c r="K63" s="243"/>
      <c r="L63" s="226" t="s">
        <v>48</v>
      </c>
      <c r="M63" s="106" t="s">
        <v>752</v>
      </c>
      <c r="N63" s="162">
        <v>1</v>
      </c>
      <c r="O63" s="106">
        <v>10</v>
      </c>
      <c r="P63" s="106">
        <v>10</v>
      </c>
      <c r="Q63" s="106">
        <v>150</v>
      </c>
      <c r="R63" s="163">
        <f>(O63*P63*Q63)/1000000</f>
        <v>0.015</v>
      </c>
      <c r="S63" s="179">
        <f t="shared" si="4"/>
        <v>0</v>
      </c>
      <c r="T63" s="229" t="s">
        <v>110</v>
      </c>
      <c r="U63" s="242"/>
      <c r="V63" s="242"/>
      <c r="W63" s="244"/>
      <c r="X63" s="244"/>
      <c r="Y63" s="314"/>
      <c r="Z63" s="107"/>
      <c r="AA63" s="242"/>
      <c r="AB63" s="315"/>
      <c r="AC63" s="183">
        <f t="shared" si="5"/>
        <v>0</v>
      </c>
      <c r="AD63" s="246"/>
      <c r="AE63" s="108"/>
    </row>
    <row r="64" spans="1:31" s="19" customFormat="1" ht="12.75">
      <c r="A64" s="159" t="s">
        <v>114</v>
      </c>
      <c r="B64" s="160" t="s">
        <v>115</v>
      </c>
      <c r="C64" s="460" t="s">
        <v>1451</v>
      </c>
      <c r="D64" s="459" t="s">
        <v>1470</v>
      </c>
      <c r="E64" s="460" t="s">
        <v>1533</v>
      </c>
      <c r="F64" s="475" t="s">
        <v>1459</v>
      </c>
      <c r="G64" s="176" t="s">
        <v>755</v>
      </c>
      <c r="H64" s="226">
        <v>1213</v>
      </c>
      <c r="I64" s="369" t="s">
        <v>1439</v>
      </c>
      <c r="J64" s="476" t="s">
        <v>1432</v>
      </c>
      <c r="K64" s="243"/>
      <c r="L64" s="226" t="s">
        <v>32</v>
      </c>
      <c r="M64" s="106" t="s">
        <v>756</v>
      </c>
      <c r="N64" s="162">
        <v>1</v>
      </c>
      <c r="O64" s="106"/>
      <c r="P64" s="106"/>
      <c r="Q64" s="106"/>
      <c r="R64" s="163" t="s">
        <v>757</v>
      </c>
      <c r="S64" s="179">
        <f t="shared" si="4"/>
        <v>0</v>
      </c>
      <c r="T64" s="229" t="s">
        <v>110</v>
      </c>
      <c r="U64" s="242"/>
      <c r="V64" s="242"/>
      <c r="W64" s="244"/>
      <c r="X64" s="244"/>
      <c r="Y64" s="314"/>
      <c r="Z64" s="107"/>
      <c r="AA64" s="242"/>
      <c r="AB64" s="315"/>
      <c r="AC64" s="183">
        <f t="shared" si="5"/>
        <v>0</v>
      </c>
      <c r="AD64" s="246"/>
      <c r="AE64" s="108"/>
    </row>
    <row r="65" spans="1:31" s="19" customFormat="1" ht="12.75">
      <c r="A65" s="159" t="s">
        <v>114</v>
      </c>
      <c r="B65" s="160" t="s">
        <v>115</v>
      </c>
      <c r="C65" s="460" t="s">
        <v>1451</v>
      </c>
      <c r="D65" s="459" t="s">
        <v>1470</v>
      </c>
      <c r="E65" s="460" t="s">
        <v>1533</v>
      </c>
      <c r="F65" s="475" t="s">
        <v>1459</v>
      </c>
      <c r="G65" s="176" t="s">
        <v>758</v>
      </c>
      <c r="H65" s="226">
        <v>1213</v>
      </c>
      <c r="I65" s="369" t="s">
        <v>1439</v>
      </c>
      <c r="J65" s="476" t="s">
        <v>1432</v>
      </c>
      <c r="K65" s="243"/>
      <c r="L65" s="226" t="s">
        <v>32</v>
      </c>
      <c r="M65" s="106" t="s">
        <v>756</v>
      </c>
      <c r="N65" s="162">
        <v>1</v>
      </c>
      <c r="O65" s="106"/>
      <c r="P65" s="106"/>
      <c r="Q65" s="106"/>
      <c r="R65" s="163" t="s">
        <v>757</v>
      </c>
      <c r="S65" s="179">
        <f t="shared" si="4"/>
        <v>0</v>
      </c>
      <c r="T65" s="229" t="s">
        <v>110</v>
      </c>
      <c r="U65" s="242"/>
      <c r="V65" s="242"/>
      <c r="W65" s="244"/>
      <c r="X65" s="244"/>
      <c r="Y65" s="314"/>
      <c r="Z65" s="107"/>
      <c r="AA65" s="242"/>
      <c r="AB65" s="315"/>
      <c r="AC65" s="183">
        <f t="shared" si="5"/>
        <v>0</v>
      </c>
      <c r="AD65" s="246"/>
      <c r="AE65" s="108"/>
    </row>
    <row r="66" spans="1:31" s="19" customFormat="1" ht="12.75">
      <c r="A66" s="159" t="s">
        <v>114</v>
      </c>
      <c r="B66" s="160" t="s">
        <v>115</v>
      </c>
      <c r="C66" s="460" t="s">
        <v>1451</v>
      </c>
      <c r="D66" s="459" t="s">
        <v>1470</v>
      </c>
      <c r="E66" s="460" t="s">
        <v>1533</v>
      </c>
      <c r="F66" s="475" t="s">
        <v>1459</v>
      </c>
      <c r="G66" s="176" t="s">
        <v>759</v>
      </c>
      <c r="H66" s="226">
        <v>1213</v>
      </c>
      <c r="I66" s="369" t="s">
        <v>1439</v>
      </c>
      <c r="J66" s="476" t="s">
        <v>1432</v>
      </c>
      <c r="K66" s="243"/>
      <c r="L66" s="226" t="s">
        <v>48</v>
      </c>
      <c r="M66" s="106" t="s">
        <v>760</v>
      </c>
      <c r="N66" s="162">
        <v>1</v>
      </c>
      <c r="O66" s="106"/>
      <c r="P66" s="106"/>
      <c r="Q66" s="106"/>
      <c r="R66" s="163">
        <v>0.15</v>
      </c>
      <c r="S66" s="179">
        <f t="shared" si="4"/>
        <v>0</v>
      </c>
      <c r="T66" s="229" t="s">
        <v>110</v>
      </c>
      <c r="U66" s="242"/>
      <c r="V66" s="242"/>
      <c r="W66" s="244"/>
      <c r="X66" s="244"/>
      <c r="Y66" s="314"/>
      <c r="Z66" s="107"/>
      <c r="AA66" s="242"/>
      <c r="AB66" s="315"/>
      <c r="AC66" s="183">
        <f t="shared" si="5"/>
        <v>0</v>
      </c>
      <c r="AD66" s="246"/>
      <c r="AE66" s="108"/>
    </row>
    <row r="67" spans="1:31" s="19" customFormat="1" ht="12.75">
      <c r="A67" s="52" t="s">
        <v>114</v>
      </c>
      <c r="B67" s="48" t="s">
        <v>115</v>
      </c>
      <c r="C67" s="460" t="s">
        <v>1451</v>
      </c>
      <c r="D67" s="459" t="s">
        <v>1470</v>
      </c>
      <c r="E67" s="460" t="s">
        <v>1533</v>
      </c>
      <c r="F67" s="477" t="s">
        <v>1459</v>
      </c>
      <c r="G67" s="304" t="s">
        <v>761</v>
      </c>
      <c r="H67" s="234">
        <v>1213</v>
      </c>
      <c r="I67" s="374" t="s">
        <v>1439</v>
      </c>
      <c r="J67" s="473" t="s">
        <v>1432</v>
      </c>
      <c r="K67" s="236"/>
      <c r="L67" s="234" t="s">
        <v>49</v>
      </c>
      <c r="M67" s="49" t="s">
        <v>762</v>
      </c>
      <c r="N67" s="49">
        <v>1</v>
      </c>
      <c r="O67" s="49">
        <v>140</v>
      </c>
      <c r="P67" s="49">
        <v>60</v>
      </c>
      <c r="Q67" s="49">
        <v>85</v>
      </c>
      <c r="R67" s="305">
        <f>(O67*P67*Q67)/1000000</f>
        <v>0.714</v>
      </c>
      <c r="S67" s="179">
        <f t="shared" si="4"/>
        <v>0</v>
      </c>
      <c r="T67" s="306" t="s">
        <v>110</v>
      </c>
      <c r="U67" s="235" t="s">
        <v>763</v>
      </c>
      <c r="V67" s="235"/>
      <c r="W67" s="237"/>
      <c r="X67" s="237"/>
      <c r="Y67" s="307"/>
      <c r="Z67" s="50"/>
      <c r="AA67" s="235"/>
      <c r="AB67" s="313"/>
      <c r="AC67" s="183">
        <f t="shared" si="5"/>
        <v>0</v>
      </c>
      <c r="AD67" s="240"/>
      <c r="AE67" s="51"/>
    </row>
    <row r="68" spans="1:31" s="19" customFormat="1" ht="12.75">
      <c r="A68" s="52" t="s">
        <v>114</v>
      </c>
      <c r="B68" s="48" t="s">
        <v>115</v>
      </c>
      <c r="C68" s="460" t="s">
        <v>1451</v>
      </c>
      <c r="D68" s="459" t="s">
        <v>1470</v>
      </c>
      <c r="E68" s="460" t="s">
        <v>1533</v>
      </c>
      <c r="F68" s="477" t="s">
        <v>1459</v>
      </c>
      <c r="G68" s="304" t="s">
        <v>764</v>
      </c>
      <c r="H68" s="234">
        <v>1213</v>
      </c>
      <c r="I68" s="374" t="s">
        <v>1439</v>
      </c>
      <c r="J68" s="473" t="s">
        <v>1432</v>
      </c>
      <c r="K68" s="236"/>
      <c r="L68" s="234" t="s">
        <v>49</v>
      </c>
      <c r="M68" s="49" t="s">
        <v>765</v>
      </c>
      <c r="N68" s="49">
        <v>1</v>
      </c>
      <c r="O68" s="49">
        <v>165</v>
      </c>
      <c r="P68" s="49">
        <v>80</v>
      </c>
      <c r="Q68" s="49">
        <v>55</v>
      </c>
      <c r="R68" s="305">
        <f t="shared" si="3"/>
        <v>0.726</v>
      </c>
      <c r="S68" s="179">
        <f t="shared" si="4"/>
        <v>0</v>
      </c>
      <c r="T68" s="306" t="s">
        <v>110</v>
      </c>
      <c r="U68" s="235" t="s">
        <v>766</v>
      </c>
      <c r="V68" s="235"/>
      <c r="W68" s="237"/>
      <c r="X68" s="237"/>
      <c r="Y68" s="307"/>
      <c r="Z68" s="50"/>
      <c r="AA68" s="235"/>
      <c r="AB68" s="313"/>
      <c r="AC68" s="183">
        <f t="shared" si="5"/>
        <v>0</v>
      </c>
      <c r="AD68" s="240"/>
      <c r="AE68" s="51"/>
    </row>
    <row r="69" spans="1:31" s="19" customFormat="1" ht="12.75">
      <c r="A69" s="159" t="s">
        <v>114</v>
      </c>
      <c r="B69" s="160" t="s">
        <v>115</v>
      </c>
      <c r="C69" s="460" t="s">
        <v>1451</v>
      </c>
      <c r="D69" s="459" t="s">
        <v>1470</v>
      </c>
      <c r="E69" s="460" t="s">
        <v>1533</v>
      </c>
      <c r="F69" s="475" t="s">
        <v>1459</v>
      </c>
      <c r="G69" s="176" t="s">
        <v>767</v>
      </c>
      <c r="H69" s="241">
        <v>1213</v>
      </c>
      <c r="I69" s="378" t="s">
        <v>1439</v>
      </c>
      <c r="J69" s="474" t="s">
        <v>1432</v>
      </c>
      <c r="K69" s="243"/>
      <c r="L69" s="226" t="s">
        <v>49</v>
      </c>
      <c r="M69" s="49" t="s">
        <v>768</v>
      </c>
      <c r="N69" s="162">
        <v>1</v>
      </c>
      <c r="O69" s="106">
        <v>90</v>
      </c>
      <c r="P69" s="106">
        <v>120</v>
      </c>
      <c r="Q69" s="106">
        <v>185</v>
      </c>
      <c r="R69" s="163">
        <f t="shared" si="3"/>
        <v>1.998</v>
      </c>
      <c r="S69" s="179">
        <f aca="true" t="shared" si="6" ref="S69:S83">IF(T69="O",R69,0)</f>
        <v>0</v>
      </c>
      <c r="T69" s="229" t="s">
        <v>110</v>
      </c>
      <c r="U69" s="242" t="s">
        <v>769</v>
      </c>
      <c r="V69" s="242"/>
      <c r="W69" s="244"/>
      <c r="X69" s="244"/>
      <c r="Y69" s="314"/>
      <c r="Z69" s="107"/>
      <c r="AA69" s="242"/>
      <c r="AB69" s="315"/>
      <c r="AC69" s="183">
        <f aca="true" t="shared" si="7" ref="AC69:AC83">IF(AD69="O",AB69,0)</f>
        <v>0</v>
      </c>
      <c r="AD69" s="246"/>
      <c r="AE69" s="108"/>
    </row>
    <row r="70" spans="1:31" ht="12.75">
      <c r="A70" s="159" t="s">
        <v>114</v>
      </c>
      <c r="B70" s="160" t="s">
        <v>115</v>
      </c>
      <c r="C70" s="460" t="s">
        <v>1451</v>
      </c>
      <c r="D70" s="459" t="s">
        <v>1470</v>
      </c>
      <c r="E70" s="460" t="s">
        <v>1533</v>
      </c>
      <c r="F70" s="475" t="s">
        <v>1459</v>
      </c>
      <c r="G70" s="176" t="s">
        <v>770</v>
      </c>
      <c r="H70" s="241">
        <v>1213</v>
      </c>
      <c r="I70" s="378" t="s">
        <v>1439</v>
      </c>
      <c r="J70" s="474" t="s">
        <v>1432</v>
      </c>
      <c r="K70" s="243"/>
      <c r="L70" s="226" t="s">
        <v>32</v>
      </c>
      <c r="M70" s="49" t="s">
        <v>771</v>
      </c>
      <c r="N70" s="162">
        <v>1</v>
      </c>
      <c r="O70" s="106">
        <v>70</v>
      </c>
      <c r="P70" s="106">
        <v>70</v>
      </c>
      <c r="Q70" s="106">
        <v>40</v>
      </c>
      <c r="R70" s="163">
        <f t="shared" si="3"/>
        <v>0.196</v>
      </c>
      <c r="S70" s="179">
        <f t="shared" si="6"/>
        <v>0</v>
      </c>
      <c r="T70" s="229" t="s">
        <v>110</v>
      </c>
      <c r="U70" s="242"/>
      <c r="V70" s="242"/>
      <c r="W70" s="244"/>
      <c r="X70" s="244"/>
      <c r="Y70" s="314"/>
      <c r="Z70" s="107"/>
      <c r="AA70" s="242"/>
      <c r="AB70" s="315"/>
      <c r="AC70" s="183">
        <f t="shared" si="7"/>
        <v>0</v>
      </c>
      <c r="AD70" s="246"/>
      <c r="AE70" s="108"/>
    </row>
    <row r="71" spans="1:31" ht="12.75">
      <c r="A71" s="159" t="s">
        <v>114</v>
      </c>
      <c r="B71" s="160" t="s">
        <v>115</v>
      </c>
      <c r="C71" s="460" t="s">
        <v>1451</v>
      </c>
      <c r="D71" s="459" t="s">
        <v>1470</v>
      </c>
      <c r="E71" s="460" t="s">
        <v>1533</v>
      </c>
      <c r="F71" s="475" t="s">
        <v>1459</v>
      </c>
      <c r="G71" s="176" t="s">
        <v>772</v>
      </c>
      <c r="H71" s="241">
        <v>1213</v>
      </c>
      <c r="I71" s="378" t="s">
        <v>1439</v>
      </c>
      <c r="J71" s="474" t="s">
        <v>1432</v>
      </c>
      <c r="K71" s="243"/>
      <c r="L71" s="226" t="s">
        <v>32</v>
      </c>
      <c r="M71" s="49" t="s">
        <v>771</v>
      </c>
      <c r="N71" s="162">
        <v>1</v>
      </c>
      <c r="O71" s="106">
        <v>70</v>
      </c>
      <c r="P71" s="106">
        <v>70</v>
      </c>
      <c r="Q71" s="106">
        <v>40</v>
      </c>
      <c r="R71" s="163">
        <f t="shared" si="3"/>
        <v>0.196</v>
      </c>
      <c r="S71" s="179">
        <f t="shared" si="6"/>
        <v>0</v>
      </c>
      <c r="T71" s="229" t="s">
        <v>110</v>
      </c>
      <c r="U71" s="242"/>
      <c r="V71" s="242"/>
      <c r="W71" s="244"/>
      <c r="X71" s="244"/>
      <c r="Y71" s="314"/>
      <c r="Z71" s="107"/>
      <c r="AA71" s="242"/>
      <c r="AB71" s="315"/>
      <c r="AC71" s="183">
        <f t="shared" si="7"/>
        <v>0</v>
      </c>
      <c r="AD71" s="246"/>
      <c r="AE71" s="108"/>
    </row>
    <row r="72" spans="1:31" ht="12.75">
      <c r="A72" s="159" t="s">
        <v>114</v>
      </c>
      <c r="B72" s="160" t="s">
        <v>115</v>
      </c>
      <c r="C72" s="460" t="s">
        <v>1451</v>
      </c>
      <c r="D72" s="459" t="s">
        <v>1470</v>
      </c>
      <c r="E72" s="460" t="s">
        <v>1533</v>
      </c>
      <c r="F72" s="475" t="s">
        <v>1459</v>
      </c>
      <c r="G72" s="176" t="s">
        <v>779</v>
      </c>
      <c r="H72" s="241">
        <v>1213</v>
      </c>
      <c r="I72" s="378" t="s">
        <v>1439</v>
      </c>
      <c r="J72" s="474" t="s">
        <v>1432</v>
      </c>
      <c r="K72" s="243"/>
      <c r="L72" s="226" t="s">
        <v>48</v>
      </c>
      <c r="M72" s="49" t="s">
        <v>780</v>
      </c>
      <c r="N72" s="162">
        <v>1</v>
      </c>
      <c r="O72" s="106"/>
      <c r="P72" s="106"/>
      <c r="Q72" s="106"/>
      <c r="R72" s="163">
        <v>0.05</v>
      </c>
      <c r="S72" s="179">
        <f>IF(T72="O",R72,0)</f>
        <v>0</v>
      </c>
      <c r="T72" s="229" t="s">
        <v>110</v>
      </c>
      <c r="U72" s="242"/>
      <c r="V72" s="242"/>
      <c r="W72" s="244"/>
      <c r="X72" s="244"/>
      <c r="Y72" s="314"/>
      <c r="Z72" s="107"/>
      <c r="AA72" s="242"/>
      <c r="AB72" s="315"/>
      <c r="AC72" s="183">
        <f>IF(AD72="O",AB72,0)</f>
        <v>0</v>
      </c>
      <c r="AD72" s="246"/>
      <c r="AE72" s="108"/>
    </row>
    <row r="73" spans="1:31" ht="12.75">
      <c r="A73" s="159" t="s">
        <v>114</v>
      </c>
      <c r="B73" s="160" t="s">
        <v>115</v>
      </c>
      <c r="C73" s="460" t="s">
        <v>1451</v>
      </c>
      <c r="D73" s="459" t="s">
        <v>1470</v>
      </c>
      <c r="E73" s="460" t="s">
        <v>1533</v>
      </c>
      <c r="F73" s="475" t="s">
        <v>1459</v>
      </c>
      <c r="G73" s="176" t="s">
        <v>775</v>
      </c>
      <c r="H73" s="241">
        <v>1213</v>
      </c>
      <c r="I73" s="378" t="s">
        <v>1439</v>
      </c>
      <c r="J73" s="474" t="s">
        <v>1432</v>
      </c>
      <c r="K73" s="243"/>
      <c r="L73" s="226" t="s">
        <v>49</v>
      </c>
      <c r="M73" s="49" t="s">
        <v>776</v>
      </c>
      <c r="N73" s="162">
        <v>1</v>
      </c>
      <c r="O73" s="106"/>
      <c r="P73" s="106"/>
      <c r="Q73" s="106"/>
      <c r="R73" s="163">
        <v>0.1</v>
      </c>
      <c r="S73" s="179">
        <f>IF(T73="O",R73,0)</f>
        <v>0</v>
      </c>
      <c r="T73" s="229" t="s">
        <v>110</v>
      </c>
      <c r="U73" s="242"/>
      <c r="V73" s="242"/>
      <c r="W73" s="244"/>
      <c r="X73" s="244"/>
      <c r="Y73" s="314"/>
      <c r="Z73" s="107"/>
      <c r="AA73" s="242"/>
      <c r="AB73" s="315"/>
      <c r="AC73" s="183">
        <f>IF(AD73="O",AB73,0)</f>
        <v>0</v>
      </c>
      <c r="AD73" s="246"/>
      <c r="AE73" s="108"/>
    </row>
    <row r="74" spans="1:31" ht="12.75">
      <c r="A74" s="159" t="s">
        <v>114</v>
      </c>
      <c r="B74" s="160" t="s">
        <v>115</v>
      </c>
      <c r="C74" s="460" t="s">
        <v>1451</v>
      </c>
      <c r="D74" s="459" t="s">
        <v>1470</v>
      </c>
      <c r="E74" s="460" t="s">
        <v>1533</v>
      </c>
      <c r="F74" s="475" t="s">
        <v>1459</v>
      </c>
      <c r="G74" s="176" t="s">
        <v>773</v>
      </c>
      <c r="H74" s="241">
        <v>1213</v>
      </c>
      <c r="I74" s="378" t="s">
        <v>1439</v>
      </c>
      <c r="J74" s="474" t="s">
        <v>1432</v>
      </c>
      <c r="K74" s="243"/>
      <c r="L74" s="226" t="s">
        <v>49</v>
      </c>
      <c r="M74" s="49" t="s">
        <v>774</v>
      </c>
      <c r="N74" s="162">
        <v>1</v>
      </c>
      <c r="O74" s="106"/>
      <c r="P74" s="106"/>
      <c r="Q74" s="106"/>
      <c r="R74" s="163">
        <v>0.2</v>
      </c>
      <c r="S74" s="179">
        <f t="shared" si="6"/>
        <v>0</v>
      </c>
      <c r="T74" s="229" t="s">
        <v>110</v>
      </c>
      <c r="U74" s="242"/>
      <c r="V74" s="242"/>
      <c r="W74" s="244"/>
      <c r="X74" s="244"/>
      <c r="Y74" s="314"/>
      <c r="Z74" s="107"/>
      <c r="AA74" s="242"/>
      <c r="AB74" s="315"/>
      <c r="AC74" s="183">
        <f t="shared" si="7"/>
        <v>0</v>
      </c>
      <c r="AD74" s="246"/>
      <c r="AE74" s="108"/>
    </row>
    <row r="75" spans="1:31" ht="12.75">
      <c r="A75" s="159" t="s">
        <v>114</v>
      </c>
      <c r="B75" s="160" t="s">
        <v>115</v>
      </c>
      <c r="C75" s="460" t="s">
        <v>1451</v>
      </c>
      <c r="D75" s="459" t="s">
        <v>1470</v>
      </c>
      <c r="E75" s="460" t="s">
        <v>1533</v>
      </c>
      <c r="F75" s="475" t="s">
        <v>1459</v>
      </c>
      <c r="G75" s="176" t="s">
        <v>777</v>
      </c>
      <c r="H75" s="241">
        <v>1213</v>
      </c>
      <c r="I75" s="378" t="s">
        <v>1439</v>
      </c>
      <c r="J75" s="474" t="s">
        <v>1432</v>
      </c>
      <c r="K75" s="243"/>
      <c r="L75" s="226" t="s">
        <v>49</v>
      </c>
      <c r="M75" s="49" t="s">
        <v>778</v>
      </c>
      <c r="N75" s="162">
        <v>1</v>
      </c>
      <c r="O75" s="106"/>
      <c r="P75" s="106"/>
      <c r="Q75" s="106"/>
      <c r="R75" s="163">
        <v>0.2</v>
      </c>
      <c r="S75" s="179">
        <f t="shared" si="6"/>
        <v>0</v>
      </c>
      <c r="T75" s="229" t="s">
        <v>110</v>
      </c>
      <c r="U75" s="242"/>
      <c r="V75" s="242"/>
      <c r="W75" s="244"/>
      <c r="X75" s="244"/>
      <c r="Y75" s="314"/>
      <c r="Z75" s="107"/>
      <c r="AA75" s="242"/>
      <c r="AB75" s="315"/>
      <c r="AC75" s="183">
        <f t="shared" si="7"/>
        <v>0</v>
      </c>
      <c r="AD75" s="246"/>
      <c r="AE75" s="108"/>
    </row>
    <row r="76" spans="1:31" ht="12.75">
      <c r="A76" s="159" t="s">
        <v>114</v>
      </c>
      <c r="B76" s="160" t="s">
        <v>115</v>
      </c>
      <c r="C76" s="460" t="s">
        <v>1451</v>
      </c>
      <c r="D76" s="459" t="s">
        <v>1470</v>
      </c>
      <c r="E76" s="460" t="s">
        <v>1533</v>
      </c>
      <c r="F76" s="475" t="s">
        <v>1459</v>
      </c>
      <c r="G76" s="176" t="s">
        <v>781</v>
      </c>
      <c r="H76" s="241">
        <v>1213</v>
      </c>
      <c r="I76" s="378" t="s">
        <v>1439</v>
      </c>
      <c r="J76" s="474" t="s">
        <v>1432</v>
      </c>
      <c r="K76" s="243"/>
      <c r="L76" s="226" t="s">
        <v>49</v>
      </c>
      <c r="M76" s="49" t="s">
        <v>782</v>
      </c>
      <c r="N76" s="162">
        <v>1</v>
      </c>
      <c r="O76" s="106"/>
      <c r="P76" s="106"/>
      <c r="Q76" s="106"/>
      <c r="R76" s="163">
        <v>0.1</v>
      </c>
      <c r="S76" s="179">
        <f t="shared" si="6"/>
        <v>0</v>
      </c>
      <c r="T76" s="229" t="s">
        <v>110</v>
      </c>
      <c r="U76" s="242"/>
      <c r="V76" s="242"/>
      <c r="W76" s="244"/>
      <c r="X76" s="244"/>
      <c r="Y76" s="314"/>
      <c r="Z76" s="107"/>
      <c r="AA76" s="242"/>
      <c r="AB76" s="315"/>
      <c r="AC76" s="183">
        <f t="shared" si="7"/>
        <v>0</v>
      </c>
      <c r="AD76" s="246"/>
      <c r="AE76" s="108"/>
    </row>
    <row r="77" spans="1:31" ht="12.75">
      <c r="A77" s="159" t="s">
        <v>114</v>
      </c>
      <c r="B77" s="160" t="s">
        <v>115</v>
      </c>
      <c r="C77" s="460" t="s">
        <v>1451</v>
      </c>
      <c r="D77" s="459" t="s">
        <v>1470</v>
      </c>
      <c r="E77" s="460" t="s">
        <v>1533</v>
      </c>
      <c r="F77" s="475" t="s">
        <v>1459</v>
      </c>
      <c r="G77" s="176" t="s">
        <v>783</v>
      </c>
      <c r="H77" s="241">
        <v>1213</v>
      </c>
      <c r="I77" s="378" t="s">
        <v>1439</v>
      </c>
      <c r="J77" s="474" t="s">
        <v>1432</v>
      </c>
      <c r="K77" s="243"/>
      <c r="L77" s="226" t="s">
        <v>48</v>
      </c>
      <c r="M77" s="49" t="s">
        <v>784</v>
      </c>
      <c r="N77" s="162">
        <v>1</v>
      </c>
      <c r="O77" s="106">
        <v>57</v>
      </c>
      <c r="P77" s="106">
        <v>57</v>
      </c>
      <c r="Q77" s="106">
        <v>120</v>
      </c>
      <c r="R77" s="163">
        <f t="shared" si="3"/>
        <v>0.38988</v>
      </c>
      <c r="S77" s="179">
        <f t="shared" si="6"/>
        <v>0</v>
      </c>
      <c r="T77" s="229" t="s">
        <v>110</v>
      </c>
      <c r="U77" s="242"/>
      <c r="V77" s="242"/>
      <c r="W77" s="244"/>
      <c r="X77" s="244"/>
      <c r="Y77" s="314"/>
      <c r="Z77" s="107"/>
      <c r="AA77" s="242"/>
      <c r="AB77" s="315"/>
      <c r="AC77" s="183">
        <f t="shared" si="7"/>
        <v>0</v>
      </c>
      <c r="AD77" s="246"/>
      <c r="AE77" s="108"/>
    </row>
    <row r="78" spans="1:31" ht="12.75">
      <c r="A78" s="159" t="s">
        <v>114</v>
      </c>
      <c r="B78" s="160" t="s">
        <v>115</v>
      </c>
      <c r="C78" s="460" t="s">
        <v>1451</v>
      </c>
      <c r="D78" s="459" t="s">
        <v>1470</v>
      </c>
      <c r="E78" s="460" t="s">
        <v>1533</v>
      </c>
      <c r="F78" s="475" t="s">
        <v>1459</v>
      </c>
      <c r="G78" s="176"/>
      <c r="H78" s="241">
        <v>1222</v>
      </c>
      <c r="I78" s="378" t="s">
        <v>1439</v>
      </c>
      <c r="J78" s="474" t="s">
        <v>1478</v>
      </c>
      <c r="K78" s="243"/>
      <c r="L78" s="226" t="s">
        <v>48</v>
      </c>
      <c r="M78" s="49" t="s">
        <v>785</v>
      </c>
      <c r="N78" s="162">
        <v>1</v>
      </c>
      <c r="O78" s="106"/>
      <c r="P78" s="106"/>
      <c r="Q78" s="106"/>
      <c r="R78" s="163">
        <v>1</v>
      </c>
      <c r="S78" s="179">
        <f t="shared" si="6"/>
        <v>0</v>
      </c>
      <c r="T78" s="229" t="s">
        <v>110</v>
      </c>
      <c r="U78" s="242"/>
      <c r="V78" s="242"/>
      <c r="W78" s="244"/>
      <c r="X78" s="244"/>
      <c r="Y78" s="314"/>
      <c r="Z78" s="107"/>
      <c r="AA78" s="242"/>
      <c r="AB78" s="315"/>
      <c r="AC78" s="183">
        <f t="shared" si="7"/>
        <v>0</v>
      </c>
      <c r="AD78" s="246"/>
      <c r="AE78" s="108"/>
    </row>
    <row r="79" spans="1:31" ht="12.75">
      <c r="A79" s="159" t="s">
        <v>114</v>
      </c>
      <c r="B79" s="160" t="s">
        <v>115</v>
      </c>
      <c r="C79" s="460" t="s">
        <v>1451</v>
      </c>
      <c r="D79" s="459" t="s">
        <v>1470</v>
      </c>
      <c r="E79" s="460" t="s">
        <v>1533</v>
      </c>
      <c r="F79" s="475" t="s">
        <v>1459</v>
      </c>
      <c r="G79" s="176" t="s">
        <v>786</v>
      </c>
      <c r="H79" s="241">
        <v>1222</v>
      </c>
      <c r="I79" s="378" t="s">
        <v>1439</v>
      </c>
      <c r="J79" s="474" t="s">
        <v>1478</v>
      </c>
      <c r="K79" s="243"/>
      <c r="L79" s="226" t="s">
        <v>32</v>
      </c>
      <c r="M79" s="49" t="s">
        <v>787</v>
      </c>
      <c r="N79" s="162">
        <v>1</v>
      </c>
      <c r="O79" s="106">
        <v>80</v>
      </c>
      <c r="P79" s="106">
        <v>80</v>
      </c>
      <c r="Q79" s="106">
        <v>42</v>
      </c>
      <c r="R79" s="163">
        <f t="shared" si="3"/>
        <v>0.2688</v>
      </c>
      <c r="S79" s="179">
        <f t="shared" si="6"/>
        <v>0</v>
      </c>
      <c r="T79" s="229" t="s">
        <v>110</v>
      </c>
      <c r="U79" s="242"/>
      <c r="V79" s="242"/>
      <c r="W79" s="244"/>
      <c r="X79" s="244"/>
      <c r="Y79" s="314"/>
      <c r="Z79" s="107"/>
      <c r="AA79" s="242"/>
      <c r="AB79" s="315"/>
      <c r="AC79" s="183">
        <f t="shared" si="7"/>
        <v>0</v>
      </c>
      <c r="AD79" s="246"/>
      <c r="AE79" s="108"/>
    </row>
    <row r="80" spans="1:31" ht="12.75">
      <c r="A80" s="159" t="s">
        <v>114</v>
      </c>
      <c r="B80" s="160" t="s">
        <v>115</v>
      </c>
      <c r="C80" s="460" t="s">
        <v>1451</v>
      </c>
      <c r="D80" s="459" t="s">
        <v>1470</v>
      </c>
      <c r="E80" s="460" t="s">
        <v>1533</v>
      </c>
      <c r="F80" s="475" t="s">
        <v>1459</v>
      </c>
      <c r="G80" s="176" t="s">
        <v>788</v>
      </c>
      <c r="H80" s="241">
        <v>1222</v>
      </c>
      <c r="I80" s="378" t="s">
        <v>1439</v>
      </c>
      <c r="J80" s="474" t="s">
        <v>1478</v>
      </c>
      <c r="K80" s="243"/>
      <c r="L80" s="226" t="s">
        <v>32</v>
      </c>
      <c r="M80" s="49" t="s">
        <v>787</v>
      </c>
      <c r="N80" s="162">
        <v>1</v>
      </c>
      <c r="O80" s="106">
        <v>80</v>
      </c>
      <c r="P80" s="106">
        <v>80</v>
      </c>
      <c r="Q80" s="106">
        <v>42</v>
      </c>
      <c r="R80" s="163">
        <f t="shared" si="3"/>
        <v>0.2688</v>
      </c>
      <c r="S80" s="179">
        <f t="shared" si="6"/>
        <v>0</v>
      </c>
      <c r="T80" s="229" t="s">
        <v>110</v>
      </c>
      <c r="U80" s="242"/>
      <c r="V80" s="242"/>
      <c r="W80" s="244"/>
      <c r="X80" s="244"/>
      <c r="Y80" s="314"/>
      <c r="Z80" s="107"/>
      <c r="AA80" s="242"/>
      <c r="AB80" s="315"/>
      <c r="AC80" s="183">
        <f t="shared" si="7"/>
        <v>0</v>
      </c>
      <c r="AD80" s="246"/>
      <c r="AE80" s="108"/>
    </row>
    <row r="81" spans="1:31" ht="12.75">
      <c r="A81" s="159" t="s">
        <v>114</v>
      </c>
      <c r="B81" s="160" t="s">
        <v>115</v>
      </c>
      <c r="C81" s="460" t="s">
        <v>1451</v>
      </c>
      <c r="D81" s="459" t="s">
        <v>1470</v>
      </c>
      <c r="E81" s="460" t="s">
        <v>1533</v>
      </c>
      <c r="F81" s="475" t="s">
        <v>1459</v>
      </c>
      <c r="G81" s="176" t="s">
        <v>789</v>
      </c>
      <c r="H81" s="241">
        <v>1213</v>
      </c>
      <c r="I81" s="378" t="s">
        <v>1439</v>
      </c>
      <c r="J81" s="474" t="s">
        <v>1432</v>
      </c>
      <c r="K81" s="243"/>
      <c r="L81" s="226" t="s">
        <v>32</v>
      </c>
      <c r="M81" s="49" t="s">
        <v>790</v>
      </c>
      <c r="N81" s="162">
        <v>1</v>
      </c>
      <c r="O81" s="106">
        <v>67</v>
      </c>
      <c r="P81" s="106">
        <v>32</v>
      </c>
      <c r="Q81" s="106">
        <v>40</v>
      </c>
      <c r="R81" s="163">
        <f t="shared" si="3"/>
        <v>0.08576</v>
      </c>
      <c r="S81" s="179">
        <f t="shared" si="6"/>
        <v>0</v>
      </c>
      <c r="T81" s="229" t="s">
        <v>110</v>
      </c>
      <c r="U81" s="242"/>
      <c r="V81" s="242"/>
      <c r="W81" s="244"/>
      <c r="X81" s="244"/>
      <c r="Y81" s="314"/>
      <c r="Z81" s="107"/>
      <c r="AA81" s="242"/>
      <c r="AB81" s="315"/>
      <c r="AC81" s="183">
        <f t="shared" si="7"/>
        <v>0</v>
      </c>
      <c r="AD81" s="246"/>
      <c r="AE81" s="108"/>
    </row>
    <row r="82" spans="1:31" ht="12.75">
      <c r="A82" s="159" t="s">
        <v>114</v>
      </c>
      <c r="B82" s="160" t="s">
        <v>115</v>
      </c>
      <c r="C82" s="460" t="s">
        <v>1451</v>
      </c>
      <c r="D82" s="459" t="s">
        <v>1470</v>
      </c>
      <c r="E82" s="460" t="s">
        <v>1533</v>
      </c>
      <c r="F82" s="475" t="s">
        <v>1459</v>
      </c>
      <c r="G82" s="321"/>
      <c r="H82" s="241">
        <v>1213</v>
      </c>
      <c r="I82" s="378" t="s">
        <v>1439</v>
      </c>
      <c r="J82" s="474" t="s">
        <v>1432</v>
      </c>
      <c r="K82" s="243"/>
      <c r="L82" s="317"/>
      <c r="M82" s="106"/>
      <c r="N82" s="318"/>
      <c r="O82" s="106"/>
      <c r="P82" s="106"/>
      <c r="Q82" s="106"/>
      <c r="R82" s="322"/>
      <c r="S82" s="210"/>
      <c r="T82" s="308"/>
      <c r="U82" s="242"/>
      <c r="V82" s="242"/>
      <c r="W82" s="244"/>
      <c r="X82" s="244"/>
      <c r="Y82" s="314" t="s">
        <v>50</v>
      </c>
      <c r="Z82" s="107"/>
      <c r="AA82" s="242"/>
      <c r="AB82" s="315">
        <v>2.6</v>
      </c>
      <c r="AC82" s="211"/>
      <c r="AD82" s="246"/>
      <c r="AE82" s="108"/>
    </row>
    <row r="83" spans="1:31" ht="13.5" thickBot="1">
      <c r="A83" s="53" t="s">
        <v>114</v>
      </c>
      <c r="B83" s="54" t="s">
        <v>115</v>
      </c>
      <c r="C83" s="490" t="s">
        <v>1451</v>
      </c>
      <c r="D83" s="472" t="s">
        <v>1470</v>
      </c>
      <c r="E83" s="490" t="s">
        <v>1533</v>
      </c>
      <c r="F83" s="472" t="s">
        <v>1459</v>
      </c>
      <c r="G83" s="265"/>
      <c r="H83" s="249">
        <v>1213</v>
      </c>
      <c r="I83" s="383" t="s">
        <v>1439</v>
      </c>
      <c r="J83" s="478" t="s">
        <v>1432</v>
      </c>
      <c r="K83" s="268"/>
      <c r="L83" s="249" t="s">
        <v>48</v>
      </c>
      <c r="M83" s="264" t="s">
        <v>791</v>
      </c>
      <c r="N83" s="264">
        <v>1</v>
      </c>
      <c r="O83" s="264"/>
      <c r="P83" s="264"/>
      <c r="Q83" s="264"/>
      <c r="R83" s="269">
        <v>1</v>
      </c>
      <c r="S83" s="180">
        <f t="shared" si="6"/>
        <v>0</v>
      </c>
      <c r="T83" s="250" t="s">
        <v>110</v>
      </c>
      <c r="U83" s="266"/>
      <c r="V83" s="266"/>
      <c r="W83" s="270"/>
      <c r="X83" s="270"/>
      <c r="Y83" s="272"/>
      <c r="Z83" s="273"/>
      <c r="AA83" s="266"/>
      <c r="AB83" s="320"/>
      <c r="AC83" s="184">
        <f t="shared" si="7"/>
        <v>0</v>
      </c>
      <c r="AD83" s="278"/>
      <c r="AE83" s="277"/>
    </row>
  </sheetData>
  <sheetProtection/>
  <protectedRanges>
    <protectedRange sqref="N4:Q8" name="Plage5"/>
    <protectedRange sqref="T29:AB50 T68:AB957" name="Plage3"/>
    <protectedRange sqref="B1:B2" name="Plage1"/>
    <protectedRange sqref="R84 A85:R957 G68:Q69 G73:Q74 A83:Q84 G70:G71 K70:Q72 H70:J76 F72:G72 A68:B82 F75:Q82 A29:Q29 C51:D82 A30:D50 F30:Q50 E30:E82" name="Plage2"/>
    <protectedRange sqref="AD29:AE50 AD68:AE957" name="Plage4"/>
    <protectedRange sqref="R29:R50 R68:R83" name="Plage2_1_1_7_3"/>
    <protectedRange sqref="T51:AB67" name="Plage3_1"/>
    <protectedRange sqref="A51:B67 F51:Q67" name="Plage2_1"/>
    <protectedRange sqref="AD51:AE67" name="Plage4_1"/>
    <protectedRange sqref="R51:R67" name="Plage2_1_1_7_3_1"/>
  </protectedRanges>
  <mergeCells count="35">
    <mergeCell ref="A5:A6"/>
    <mergeCell ref="A7:A8"/>
    <mergeCell ref="A9:A10"/>
    <mergeCell ref="N10:O10"/>
    <mergeCell ref="A11:A12"/>
    <mergeCell ref="A13:A14"/>
    <mergeCell ref="A15:A16"/>
    <mergeCell ref="A25:G25"/>
    <mergeCell ref="H25:K25"/>
    <mergeCell ref="L25:R25"/>
    <mergeCell ref="T25:X25"/>
    <mergeCell ref="Y25:AB25"/>
    <mergeCell ref="AE25:AE27"/>
    <mergeCell ref="A26:A27"/>
    <mergeCell ref="B26:F26"/>
    <mergeCell ref="G26:G27"/>
    <mergeCell ref="H26:J26"/>
    <mergeCell ref="K26:K27"/>
    <mergeCell ref="L26:L27"/>
    <mergeCell ref="M26:M27"/>
    <mergeCell ref="N26:N27"/>
    <mergeCell ref="O26:Q26"/>
    <mergeCell ref="R26:R27"/>
    <mergeCell ref="S26:S27"/>
    <mergeCell ref="T26:T27"/>
    <mergeCell ref="U26:U27"/>
    <mergeCell ref="V26:V27"/>
    <mergeCell ref="W26:W27"/>
    <mergeCell ref="X26:X27"/>
    <mergeCell ref="Y26:Y27"/>
    <mergeCell ref="AD26:AD27"/>
    <mergeCell ref="Z26:Z27"/>
    <mergeCell ref="AA26:AA27"/>
    <mergeCell ref="AB26:AB27"/>
    <mergeCell ref="AC26:AC27"/>
  </mergeCells>
  <dataValidations count="6">
    <dataValidation type="list" allowBlank="1" showErrorMessage="1" prompt="&#10;" sqref="L29:L83">
      <formula1>"INFO,MOB,VER,ROC,DIV,LAB,FRAG"</formula1>
    </dataValidation>
    <dataValidation type="list" allowBlank="1" showInputMessage="1" showErrorMessage="1" sqref="Y29:Y83">
      <formula1>"DOCBUR,DOCBIBLIO"</formula1>
    </dataValidation>
    <dataValidation type="list" allowBlank="1" showInputMessage="1" showErrorMessage="1" sqref="T29:T83 AD29:AD83 Q5 W29:X83">
      <formula1>"O,N"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H69"/>
  <sheetViews>
    <sheetView zoomScalePageLayoutView="0" workbookViewId="0" topLeftCell="A24">
      <selection activeCell="H34" sqref="H34"/>
    </sheetView>
  </sheetViews>
  <sheetFormatPr defaultColWidth="11.421875" defaultRowHeight="12.75"/>
  <cols>
    <col min="1" max="1" width="15.8515625" style="491" customWidth="1"/>
    <col min="2" max="2" width="11.28125" style="491" customWidth="1"/>
    <col min="3" max="3" width="7.421875" style="491" customWidth="1"/>
    <col min="4" max="4" width="8.421875" style="491" customWidth="1"/>
    <col min="5" max="5" width="6.7109375" style="491" customWidth="1"/>
    <col min="6" max="6" width="15.421875" style="491" customWidth="1"/>
    <col min="7" max="7" width="9.57421875" style="493" customWidth="1"/>
    <col min="8" max="8" width="5.7109375" style="492" customWidth="1"/>
    <col min="9" max="9" width="4.421875" style="492" bestFit="1" customWidth="1"/>
    <col min="10" max="10" width="5.421875" style="492" bestFit="1" customWidth="1"/>
    <col min="11" max="11" width="10.00390625" style="492" customWidth="1"/>
    <col min="12" max="12" width="8.421875" style="491" customWidth="1"/>
    <col min="13" max="13" width="32.00390625" style="491" customWidth="1"/>
    <col min="14" max="14" width="3.8515625" style="491" bestFit="1" customWidth="1"/>
    <col min="15" max="15" width="6.140625" style="491" bestFit="1" customWidth="1"/>
    <col min="16" max="16" width="6.7109375" style="491" customWidth="1"/>
    <col min="17" max="17" width="8.8515625" style="491" customWidth="1"/>
    <col min="18" max="18" width="10.7109375" style="491" customWidth="1"/>
    <col min="19" max="19" width="7.57421875" style="491" customWidth="1"/>
    <col min="20" max="20" width="8.140625" style="492" customWidth="1"/>
    <col min="21" max="22" width="9.8515625" style="492" customWidth="1"/>
    <col min="23" max="24" width="7.28125" style="492" customWidth="1"/>
    <col min="25" max="25" width="9.00390625" style="492" customWidth="1"/>
    <col min="26" max="26" width="24.140625" style="492" customWidth="1"/>
    <col min="27" max="27" width="8.00390625" style="492" bestFit="1" customWidth="1"/>
    <col min="28" max="28" width="8.7109375" style="492" bestFit="1" customWidth="1"/>
    <col min="29" max="30" width="5.7109375" style="492" bestFit="1" customWidth="1"/>
    <col min="31" max="31" width="29.140625" style="492" customWidth="1"/>
    <col min="32" max="33" width="13.7109375" style="491" customWidth="1"/>
    <col min="34" max="34" width="19.421875" style="491" customWidth="1"/>
    <col min="35" max="16384" width="11.421875" style="491" customWidth="1"/>
  </cols>
  <sheetData>
    <row r="1" spans="1:33" ht="21" customHeight="1">
      <c r="A1" s="639" t="s">
        <v>1530</v>
      </c>
      <c r="B1" s="639"/>
      <c r="C1" s="637"/>
      <c r="D1" s="638"/>
      <c r="E1" s="638"/>
      <c r="F1" s="638"/>
      <c r="G1" s="638"/>
      <c r="H1" s="635"/>
      <c r="I1" s="635"/>
      <c r="J1" s="635"/>
      <c r="K1" s="635"/>
      <c r="L1" s="638"/>
      <c r="M1" s="638"/>
      <c r="N1" s="638"/>
      <c r="O1" s="638"/>
      <c r="P1" s="638"/>
      <c r="Q1" s="638"/>
      <c r="R1" s="637"/>
      <c r="S1" s="637"/>
      <c r="T1" s="635"/>
      <c r="U1" s="635"/>
      <c r="V1" s="635"/>
      <c r="W1" s="635"/>
      <c r="X1" s="636"/>
      <c r="Y1" s="636"/>
      <c r="Z1" s="636"/>
      <c r="AA1" s="636"/>
      <c r="AB1" s="636"/>
      <c r="AC1" s="636"/>
      <c r="AD1" s="636"/>
      <c r="AE1" s="635"/>
      <c r="AF1" s="594"/>
      <c r="AG1" s="594"/>
    </row>
    <row r="2" spans="1:33" ht="15.75">
      <c r="A2" s="634" t="s">
        <v>712</v>
      </c>
      <c r="B2" s="634" t="s">
        <v>1481</v>
      </c>
      <c r="C2" s="631"/>
      <c r="D2" s="632"/>
      <c r="E2" s="632"/>
      <c r="F2" s="632"/>
      <c r="G2" s="632"/>
      <c r="H2" s="634"/>
      <c r="I2" s="629"/>
      <c r="J2" s="633"/>
      <c r="K2" s="631"/>
      <c r="L2" s="632"/>
      <c r="M2" s="632"/>
      <c r="N2" s="632"/>
      <c r="O2" s="632"/>
      <c r="P2" s="632"/>
      <c r="Q2" s="632"/>
      <c r="R2" s="631"/>
      <c r="S2" s="631"/>
      <c r="T2" s="629"/>
      <c r="U2" s="629"/>
      <c r="V2" s="629"/>
      <c r="W2" s="629"/>
      <c r="X2" s="630"/>
      <c r="Y2" s="630"/>
      <c r="Z2" s="630"/>
      <c r="AA2" s="630"/>
      <c r="AB2" s="630"/>
      <c r="AC2" s="630"/>
      <c r="AD2" s="630"/>
      <c r="AE2" s="629"/>
      <c r="AF2" s="594"/>
      <c r="AG2" s="594"/>
    </row>
    <row r="3" spans="1:31" s="594" customFormat="1" ht="16.5" thickBot="1">
      <c r="A3" s="593"/>
      <c r="B3" s="593"/>
      <c r="D3" s="592"/>
      <c r="E3" s="592"/>
      <c r="F3" s="592"/>
      <c r="G3" s="592"/>
      <c r="H3" s="593"/>
      <c r="I3" s="587"/>
      <c r="J3" s="595"/>
      <c r="L3" s="592"/>
      <c r="M3" s="592"/>
      <c r="N3" s="592"/>
      <c r="O3" s="592"/>
      <c r="P3" s="592"/>
      <c r="Q3" s="592"/>
      <c r="T3" s="587"/>
      <c r="U3" s="587"/>
      <c r="V3" s="587"/>
      <c r="W3" s="587"/>
      <c r="X3" s="588"/>
      <c r="Y3" s="588"/>
      <c r="Z3" s="588"/>
      <c r="AA3" s="588"/>
      <c r="AB3" s="588"/>
      <c r="AC3" s="588"/>
      <c r="AD3" s="588"/>
      <c r="AE3" s="587"/>
    </row>
    <row r="4" spans="1:31" ht="15.75">
      <c r="A4" s="608"/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28" t="s">
        <v>66</v>
      </c>
      <c r="M4" s="627"/>
      <c r="N4" s="626" t="s">
        <v>81</v>
      </c>
      <c r="O4" s="625"/>
      <c r="P4" s="624"/>
      <c r="Q4" s="623" t="s">
        <v>67</v>
      </c>
      <c r="R4" s="608"/>
      <c r="S4" s="590"/>
      <c r="T4" s="592"/>
      <c r="U4" s="622"/>
      <c r="V4" s="622"/>
      <c r="W4" s="590"/>
      <c r="X4" s="590"/>
      <c r="Y4" s="588"/>
      <c r="Z4" s="587"/>
      <c r="AA4" s="587"/>
      <c r="AB4" s="587"/>
      <c r="AC4" s="587"/>
      <c r="AD4" s="587"/>
      <c r="AE4" s="587"/>
    </row>
    <row r="5" spans="1:31" ht="15.75">
      <c r="A5" s="803" t="s">
        <v>13</v>
      </c>
      <c r="B5" s="603" t="s">
        <v>100</v>
      </c>
      <c r="C5" s="602" t="s">
        <v>67</v>
      </c>
      <c r="D5" s="592"/>
      <c r="E5" s="592"/>
      <c r="F5" s="592"/>
      <c r="G5" s="592"/>
      <c r="H5" s="587"/>
      <c r="I5" s="587"/>
      <c r="J5" s="595"/>
      <c r="K5" s="594"/>
      <c r="L5" s="619" t="s">
        <v>98</v>
      </c>
      <c r="M5" s="618"/>
      <c r="N5" s="618"/>
      <c r="O5" s="617"/>
      <c r="P5" s="616"/>
      <c r="Q5" s="621" t="s">
        <v>99</v>
      </c>
      <c r="R5" s="608"/>
      <c r="S5" s="587"/>
      <c r="T5" s="592"/>
      <c r="U5" s="591"/>
      <c r="V5" s="591"/>
      <c r="W5" s="590"/>
      <c r="X5" s="614"/>
      <c r="Y5" s="588"/>
      <c r="Z5" s="587"/>
      <c r="AA5" s="587"/>
      <c r="AB5" s="587"/>
      <c r="AC5" s="587"/>
      <c r="AD5" s="587"/>
      <c r="AE5" s="587"/>
    </row>
    <row r="6" spans="1:31" ht="15.75">
      <c r="A6" s="804"/>
      <c r="B6" s="602"/>
      <c r="C6" s="602" t="s">
        <v>68</v>
      </c>
      <c r="D6" s="592"/>
      <c r="E6" s="592"/>
      <c r="F6" s="592"/>
      <c r="G6" s="592"/>
      <c r="H6" s="587"/>
      <c r="I6" s="587"/>
      <c r="J6" s="595"/>
      <c r="K6" s="594"/>
      <c r="L6" s="619" t="s">
        <v>101</v>
      </c>
      <c r="M6" s="618"/>
      <c r="N6" s="618"/>
      <c r="O6" s="617"/>
      <c r="P6" s="616"/>
      <c r="Q6" s="620">
        <v>0</v>
      </c>
      <c r="R6" s="608"/>
      <c r="S6" s="587"/>
      <c r="T6" s="592"/>
      <c r="U6" s="591"/>
      <c r="V6" s="591"/>
      <c r="W6" s="590"/>
      <c r="X6" s="614"/>
      <c r="Y6" s="588"/>
      <c r="Z6" s="587"/>
      <c r="AA6" s="587"/>
      <c r="AB6" s="587"/>
      <c r="AC6" s="587"/>
      <c r="AD6" s="587"/>
      <c r="AE6" s="587"/>
    </row>
    <row r="7" spans="1:31" ht="18" customHeight="1">
      <c r="A7" s="803" t="s">
        <v>65</v>
      </c>
      <c r="B7" s="603" t="s">
        <v>100</v>
      </c>
      <c r="C7" s="602" t="s">
        <v>69</v>
      </c>
      <c r="D7" s="592"/>
      <c r="E7" s="592"/>
      <c r="F7" s="592"/>
      <c r="G7" s="592"/>
      <c r="H7" s="587"/>
      <c r="I7" s="587"/>
      <c r="J7" s="595"/>
      <c r="K7" s="594"/>
      <c r="L7" s="619" t="s">
        <v>103</v>
      </c>
      <c r="M7" s="618"/>
      <c r="N7" s="618"/>
      <c r="O7" s="617"/>
      <c r="P7" s="616"/>
      <c r="Q7" s="615" t="e">
        <f>Q8/Q6</f>
        <v>#DIV/0!</v>
      </c>
      <c r="R7" s="608"/>
      <c r="S7" s="587"/>
      <c r="T7" s="592"/>
      <c r="U7" s="591"/>
      <c r="V7" s="591"/>
      <c r="W7" s="590"/>
      <c r="X7" s="614"/>
      <c r="Y7" s="588"/>
      <c r="Z7" s="587"/>
      <c r="AA7" s="587"/>
      <c r="AB7" s="587"/>
      <c r="AC7" s="587"/>
      <c r="AD7" s="587"/>
      <c r="AE7" s="587"/>
    </row>
    <row r="8" spans="1:31" ht="16.5" thickBot="1">
      <c r="A8" s="804"/>
      <c r="B8" s="602"/>
      <c r="C8" s="602" t="s">
        <v>70</v>
      </c>
      <c r="D8" s="592"/>
      <c r="E8" s="592"/>
      <c r="F8" s="592"/>
      <c r="G8" s="592"/>
      <c r="H8" s="587"/>
      <c r="I8" s="587"/>
      <c r="J8" s="595"/>
      <c r="K8" s="594"/>
      <c r="L8" s="613" t="s">
        <v>102</v>
      </c>
      <c r="M8" s="612"/>
      <c r="N8" s="612"/>
      <c r="O8" s="611"/>
      <c r="P8" s="610"/>
      <c r="Q8" s="609">
        <f>SUM($R$26:$R$887)+SUM($AB$26:$AB$887)</f>
        <v>17.722925</v>
      </c>
      <c r="R8" s="608"/>
      <c r="S8" s="587"/>
      <c r="T8" s="592"/>
      <c r="U8" s="591"/>
      <c r="V8" s="591"/>
      <c r="W8" s="590"/>
      <c r="X8" s="589"/>
      <c r="Y8" s="588"/>
      <c r="Z8" s="587"/>
      <c r="AA8" s="587"/>
      <c r="AB8" s="587"/>
      <c r="AC8" s="587"/>
      <c r="AD8" s="587"/>
      <c r="AE8" s="587"/>
    </row>
    <row r="9" spans="1:31" ht="16.5" thickBot="1">
      <c r="A9" s="803" t="s">
        <v>14</v>
      </c>
      <c r="B9" s="603" t="s">
        <v>100</v>
      </c>
      <c r="C9" s="602" t="s">
        <v>71</v>
      </c>
      <c r="D9" s="592"/>
      <c r="E9" s="592"/>
      <c r="F9" s="592"/>
      <c r="G9" s="592"/>
      <c r="H9" s="587"/>
      <c r="I9" s="587"/>
      <c r="J9" s="595"/>
      <c r="K9" s="594"/>
      <c r="L9" s="593"/>
      <c r="M9" s="592"/>
      <c r="N9" s="592"/>
      <c r="O9" s="591"/>
      <c r="P9" s="590"/>
      <c r="Q9" s="589"/>
      <c r="R9" s="587"/>
      <c r="S9" s="587"/>
      <c r="T9" s="592"/>
      <c r="U9" s="591"/>
      <c r="V9" s="591"/>
      <c r="W9" s="590"/>
      <c r="X9" s="589"/>
      <c r="Y9" s="588"/>
      <c r="Z9" s="587"/>
      <c r="AA9" s="587"/>
      <c r="AB9" s="587"/>
      <c r="AC9" s="587"/>
      <c r="AD9" s="587"/>
      <c r="AE9" s="587"/>
    </row>
    <row r="10" spans="1:31" ht="24" customHeight="1" thickBot="1">
      <c r="A10" s="804"/>
      <c r="B10" s="602"/>
      <c r="C10" s="602" t="s">
        <v>72</v>
      </c>
      <c r="D10" s="592"/>
      <c r="E10" s="592"/>
      <c r="F10" s="592"/>
      <c r="G10" s="592"/>
      <c r="H10" s="587"/>
      <c r="I10" s="587"/>
      <c r="J10" s="595"/>
      <c r="K10" s="594"/>
      <c r="L10" s="607" t="s">
        <v>41</v>
      </c>
      <c r="M10" s="606"/>
      <c r="N10" s="805" t="s">
        <v>93</v>
      </c>
      <c r="O10" s="806"/>
      <c r="P10" s="605" t="s">
        <v>58</v>
      </c>
      <c r="Q10" s="605" t="s">
        <v>90</v>
      </c>
      <c r="R10" s="587"/>
      <c r="S10" s="587"/>
      <c r="T10" s="592"/>
      <c r="U10" s="591"/>
      <c r="V10" s="591"/>
      <c r="W10" s="590"/>
      <c r="X10" s="589"/>
      <c r="Y10" s="588"/>
      <c r="Z10" s="587"/>
      <c r="AA10" s="587"/>
      <c r="AB10" s="587"/>
      <c r="AC10" s="587"/>
      <c r="AD10" s="587"/>
      <c r="AE10" s="587"/>
    </row>
    <row r="11" spans="1:31" ht="16.5" thickBot="1">
      <c r="A11" s="803" t="s">
        <v>11</v>
      </c>
      <c r="B11" s="603" t="s">
        <v>100</v>
      </c>
      <c r="C11" s="602" t="s">
        <v>73</v>
      </c>
      <c r="D11" s="592"/>
      <c r="E11" s="592"/>
      <c r="F11" s="592"/>
      <c r="G11" s="592"/>
      <c r="H11" s="587"/>
      <c r="I11" s="587"/>
      <c r="J11" s="595"/>
      <c r="K11" s="594"/>
      <c r="L11" s="600" t="s">
        <v>82</v>
      </c>
      <c r="M11" s="599"/>
      <c r="N11" s="598"/>
      <c r="O11" s="604">
        <f>SUMIF($L$26:$L$960,"INFO",$R$26:$R$960)</f>
        <v>0</v>
      </c>
      <c r="P11" s="597">
        <f>SUMIF($L$26:$L$960,"INFO",$S$26:$S$960)</f>
        <v>0</v>
      </c>
      <c r="Q11" s="596">
        <f aca="true" t="shared" si="0" ref="Q11:Q19">O11-P11</f>
        <v>0</v>
      </c>
      <c r="R11" s="587"/>
      <c r="S11" s="587"/>
      <c r="T11" s="592"/>
      <c r="U11" s="591"/>
      <c r="V11" s="591"/>
      <c r="W11" s="590"/>
      <c r="X11" s="589"/>
      <c r="Y11" s="588"/>
      <c r="Z11" s="587"/>
      <c r="AA11" s="587"/>
      <c r="AB11" s="587"/>
      <c r="AC11" s="587"/>
      <c r="AD11" s="587"/>
      <c r="AE11" s="587"/>
    </row>
    <row r="12" spans="1:31" ht="16.5" thickBot="1">
      <c r="A12" s="804"/>
      <c r="B12" s="602"/>
      <c r="C12" s="602" t="s">
        <v>74</v>
      </c>
      <c r="D12" s="592"/>
      <c r="E12" s="592"/>
      <c r="F12" s="592"/>
      <c r="G12" s="592"/>
      <c r="H12" s="587"/>
      <c r="I12" s="587"/>
      <c r="J12" s="595"/>
      <c r="K12" s="594"/>
      <c r="L12" s="600" t="s">
        <v>83</v>
      </c>
      <c r="M12" s="599"/>
      <c r="N12" s="598"/>
      <c r="O12" s="597">
        <f>SUMIF($L$26:$L$960,"MOB",$R$26:$R$960)</f>
        <v>16.132924999999997</v>
      </c>
      <c r="P12" s="597">
        <f>SUMIF($L$26:$L$960,"MOB",$S$26:$S$960)</f>
        <v>2.0463750000000003</v>
      </c>
      <c r="Q12" s="596">
        <f t="shared" si="0"/>
        <v>14.086549999999995</v>
      </c>
      <c r="R12" s="587"/>
      <c r="S12" s="587"/>
      <c r="T12" s="592"/>
      <c r="U12" s="591"/>
      <c r="V12" s="591"/>
      <c r="W12" s="590"/>
      <c r="X12" s="589"/>
      <c r="Y12" s="588"/>
      <c r="Z12" s="587"/>
      <c r="AA12" s="587"/>
      <c r="AB12" s="587"/>
      <c r="AC12" s="587"/>
      <c r="AD12" s="587"/>
      <c r="AE12" s="587"/>
    </row>
    <row r="13" spans="1:31" ht="16.5" thickBot="1">
      <c r="A13" s="803" t="s">
        <v>15</v>
      </c>
      <c r="B13" s="603" t="s">
        <v>100</v>
      </c>
      <c r="C13" s="602" t="s">
        <v>75</v>
      </c>
      <c r="D13" s="592"/>
      <c r="E13" s="592"/>
      <c r="F13" s="592"/>
      <c r="G13" s="592"/>
      <c r="H13" s="587"/>
      <c r="I13" s="587"/>
      <c r="J13" s="595"/>
      <c r="K13" s="594"/>
      <c r="L13" s="600" t="s">
        <v>84</v>
      </c>
      <c r="M13" s="599"/>
      <c r="N13" s="598"/>
      <c r="O13" s="597">
        <f>SUMIF($L$26:$L$953,"DIV",$R$26:$R$953)</f>
        <v>0.9900000000000001</v>
      </c>
      <c r="P13" s="597">
        <f>SUMIF($L$26:$L$960,"DIV",$S$26:$S$960)</f>
        <v>0</v>
      </c>
      <c r="Q13" s="596">
        <f t="shared" si="0"/>
        <v>0.9900000000000001</v>
      </c>
      <c r="R13" s="587"/>
      <c r="S13" s="587"/>
      <c r="T13" s="592"/>
      <c r="U13" s="591"/>
      <c r="V13" s="591"/>
      <c r="W13" s="590"/>
      <c r="X13" s="589"/>
      <c r="Y13" s="588"/>
      <c r="Z13" s="587"/>
      <c r="AA13" s="587"/>
      <c r="AB13" s="587"/>
      <c r="AC13" s="587"/>
      <c r="AD13" s="587"/>
      <c r="AE13" s="587"/>
    </row>
    <row r="14" spans="1:34" s="580" customFormat="1" ht="15.75" thickBot="1">
      <c r="A14" s="804"/>
      <c r="B14" s="602"/>
      <c r="C14" s="602" t="s">
        <v>76</v>
      </c>
      <c r="D14" s="582"/>
      <c r="E14" s="582"/>
      <c r="F14" s="582"/>
      <c r="G14" s="582"/>
      <c r="H14" s="583"/>
      <c r="I14" s="584"/>
      <c r="J14" s="584"/>
      <c r="K14" s="584"/>
      <c r="L14" s="600" t="s">
        <v>85</v>
      </c>
      <c r="M14" s="599"/>
      <c r="N14" s="598"/>
      <c r="O14" s="597">
        <f>SUMIF($L$26:$L$953,"LAB",$R$26:$R$953)</f>
        <v>0</v>
      </c>
      <c r="P14" s="597">
        <f>SUMIF($L$26:$L$960,"LAB",$S$26:$S$960)</f>
        <v>0</v>
      </c>
      <c r="Q14" s="596">
        <f t="shared" si="0"/>
        <v>0</v>
      </c>
      <c r="R14" s="601"/>
      <c r="S14" s="601"/>
      <c r="T14" s="583"/>
      <c r="U14" s="583"/>
      <c r="V14" s="583"/>
      <c r="W14" s="583"/>
      <c r="X14" s="584"/>
      <c r="Y14" s="584"/>
      <c r="Z14" s="584"/>
      <c r="AA14" s="584"/>
      <c r="AB14" s="584"/>
      <c r="AC14" s="584"/>
      <c r="AD14" s="584"/>
      <c r="AE14" s="583"/>
      <c r="AF14" s="582"/>
      <c r="AG14" s="582"/>
      <c r="AH14" s="581"/>
    </row>
    <row r="15" spans="1:31" ht="16.5" thickBot="1">
      <c r="A15" s="803" t="s">
        <v>64</v>
      </c>
      <c r="B15" s="603" t="s">
        <v>100</v>
      </c>
      <c r="C15" s="602" t="s">
        <v>77</v>
      </c>
      <c r="D15" s="592"/>
      <c r="E15" s="592"/>
      <c r="F15" s="592"/>
      <c r="G15" s="592"/>
      <c r="H15" s="587"/>
      <c r="I15" s="587"/>
      <c r="J15" s="595"/>
      <c r="K15" s="594"/>
      <c r="L15" s="600" t="s">
        <v>86</v>
      </c>
      <c r="M15" s="599"/>
      <c r="N15" s="598"/>
      <c r="O15" s="597">
        <f>SUMIF($L$26:$L$953,"FRAG",$R$26:$R$953)</f>
        <v>0</v>
      </c>
      <c r="P15" s="597">
        <f>SUMIF($L$26:$L$960,"FRAG",$S$26:$S$960)</f>
        <v>0</v>
      </c>
      <c r="Q15" s="596">
        <f t="shared" si="0"/>
        <v>0</v>
      </c>
      <c r="R15" s="587"/>
      <c r="S15" s="587"/>
      <c r="T15" s="592"/>
      <c r="U15" s="591"/>
      <c r="V15" s="591"/>
      <c r="W15" s="590"/>
      <c r="X15" s="589"/>
      <c r="Y15" s="588"/>
      <c r="Z15" s="587"/>
      <c r="AA15" s="587"/>
      <c r="AB15" s="587"/>
      <c r="AC15" s="587"/>
      <c r="AD15" s="587"/>
      <c r="AE15" s="587"/>
    </row>
    <row r="16" spans="1:31" ht="16.5" thickBot="1">
      <c r="A16" s="804"/>
      <c r="B16" s="602"/>
      <c r="C16" s="602" t="s">
        <v>78</v>
      </c>
      <c r="D16" s="592"/>
      <c r="E16" s="592"/>
      <c r="F16" s="592"/>
      <c r="G16" s="592"/>
      <c r="H16" s="587"/>
      <c r="I16" s="587"/>
      <c r="J16" s="595"/>
      <c r="K16" s="594"/>
      <c r="L16" s="600" t="s">
        <v>87</v>
      </c>
      <c r="M16" s="599"/>
      <c r="N16" s="598"/>
      <c r="O16" s="597">
        <f>SUMIF($L$26:$L$953,"VER",$R$26:$R$953)</f>
        <v>0</v>
      </c>
      <c r="P16" s="597">
        <f>SUMIF($L$26:$L$960,"VER",$S$26:$S$960)</f>
        <v>0</v>
      </c>
      <c r="Q16" s="596">
        <f t="shared" si="0"/>
        <v>0</v>
      </c>
      <c r="R16" s="587"/>
      <c r="S16" s="587"/>
      <c r="T16" s="592"/>
      <c r="U16" s="591"/>
      <c r="V16" s="591"/>
      <c r="W16" s="590"/>
      <c r="X16" s="589"/>
      <c r="Y16" s="588"/>
      <c r="Z16" s="587"/>
      <c r="AA16" s="587"/>
      <c r="AB16" s="587"/>
      <c r="AC16" s="587"/>
      <c r="AD16" s="587"/>
      <c r="AE16" s="587"/>
    </row>
    <row r="17" spans="1:31" ht="16.5" thickBot="1">
      <c r="A17" s="593"/>
      <c r="B17" s="593"/>
      <c r="C17" s="594"/>
      <c r="D17" s="592"/>
      <c r="E17" s="592"/>
      <c r="F17" s="592"/>
      <c r="G17" s="592"/>
      <c r="H17" s="587"/>
      <c r="I17" s="587"/>
      <c r="J17" s="595"/>
      <c r="K17" s="594"/>
      <c r="L17" s="600" t="s">
        <v>88</v>
      </c>
      <c r="M17" s="599"/>
      <c r="N17" s="598"/>
      <c r="O17" s="597">
        <f>SUMIF($L$26:$L$960,"ROC",$R$26:$R$960)</f>
        <v>0</v>
      </c>
      <c r="P17" s="597">
        <f>SUMIF($L$26:$L$960,"ROC",$S$26:$S$960)</f>
        <v>0</v>
      </c>
      <c r="Q17" s="596">
        <f t="shared" si="0"/>
        <v>0</v>
      </c>
      <c r="R17" s="587"/>
      <c r="S17" s="587"/>
      <c r="T17" s="592"/>
      <c r="U17" s="591"/>
      <c r="V17" s="591"/>
      <c r="W17" s="590"/>
      <c r="X17" s="589"/>
      <c r="Y17" s="588"/>
      <c r="Z17" s="587"/>
      <c r="AA17" s="587"/>
      <c r="AB17" s="587"/>
      <c r="AC17" s="587"/>
      <c r="AD17" s="587"/>
      <c r="AE17" s="587"/>
    </row>
    <row r="18" spans="1:34" s="580" customFormat="1" ht="15.75" thickBot="1">
      <c r="A18" s="586"/>
      <c r="B18" s="582"/>
      <c r="C18" s="585"/>
      <c r="D18" s="582"/>
      <c r="E18" s="582"/>
      <c r="F18" s="582"/>
      <c r="G18" s="582"/>
      <c r="H18" s="583"/>
      <c r="I18" s="584"/>
      <c r="J18" s="584"/>
      <c r="K18" s="584"/>
      <c r="L18" s="600" t="s">
        <v>95</v>
      </c>
      <c r="M18" s="599"/>
      <c r="N18" s="598"/>
      <c r="O18" s="597">
        <f>SUMIF($Y$26:$Y$960,"DOCBUR",$AB$26:$AB$960)</f>
        <v>0.6</v>
      </c>
      <c r="P18" s="597">
        <f>SUMIF($Y$26:$Y$960,"DOCBUR",$AC$26:$AC$960)</f>
        <v>0</v>
      </c>
      <c r="Q18" s="596">
        <f t="shared" si="0"/>
        <v>0.6</v>
      </c>
      <c r="R18" s="601"/>
      <c r="S18" s="601"/>
      <c r="T18" s="583"/>
      <c r="U18" s="583"/>
      <c r="V18" s="583"/>
      <c r="W18" s="583"/>
      <c r="X18" s="584"/>
      <c r="Y18" s="584"/>
      <c r="Z18" s="584"/>
      <c r="AA18" s="584"/>
      <c r="AB18" s="584"/>
      <c r="AC18" s="584"/>
      <c r="AD18" s="584"/>
      <c r="AE18" s="583"/>
      <c r="AF18" s="582"/>
      <c r="AG18" s="582"/>
      <c r="AH18" s="581"/>
    </row>
    <row r="19" spans="1:31" ht="16.5" thickBot="1">
      <c r="A19" s="593"/>
      <c r="B19" s="593"/>
      <c r="C19" s="594"/>
      <c r="D19" s="592"/>
      <c r="E19" s="592"/>
      <c r="F19" s="592"/>
      <c r="G19" s="592"/>
      <c r="H19" s="587"/>
      <c r="I19" s="587"/>
      <c r="J19" s="595"/>
      <c r="K19" s="594"/>
      <c r="L19" s="600" t="s">
        <v>96</v>
      </c>
      <c r="M19" s="599"/>
      <c r="N19" s="598"/>
      <c r="O19" s="597">
        <f>SUMIF($Y$26:$Y$960,"DOCBIBLIO",$AB$26:$AB$960)</f>
        <v>0</v>
      </c>
      <c r="P19" s="597">
        <f>SUMIF($Y$26:$Y$960,"DOCBIBLIO",$AC$26:$AC$960)</f>
        <v>0</v>
      </c>
      <c r="Q19" s="596">
        <f t="shared" si="0"/>
        <v>0</v>
      </c>
      <c r="R19" s="587"/>
      <c r="S19" s="587"/>
      <c r="T19" s="592"/>
      <c r="U19" s="591"/>
      <c r="V19" s="591"/>
      <c r="W19" s="590"/>
      <c r="X19" s="589"/>
      <c r="Y19" s="588"/>
      <c r="Z19" s="587"/>
      <c r="AA19" s="587"/>
      <c r="AB19" s="587"/>
      <c r="AC19" s="587"/>
      <c r="AD19" s="587"/>
      <c r="AE19" s="587"/>
    </row>
    <row r="20" spans="1:31" ht="15.75">
      <c r="A20" s="593"/>
      <c r="B20" s="593"/>
      <c r="C20" s="594"/>
      <c r="D20" s="592"/>
      <c r="E20" s="592"/>
      <c r="F20" s="592"/>
      <c r="G20" s="592"/>
      <c r="H20" s="587"/>
      <c r="I20" s="587"/>
      <c r="J20" s="595"/>
      <c r="K20" s="594"/>
      <c r="L20" s="593"/>
      <c r="M20" s="592"/>
      <c r="N20" s="592"/>
      <c r="O20" s="591"/>
      <c r="P20" s="590"/>
      <c r="Q20" s="589"/>
      <c r="R20" s="587"/>
      <c r="S20" s="587"/>
      <c r="T20" s="592"/>
      <c r="U20" s="591"/>
      <c r="V20" s="591"/>
      <c r="W20" s="590"/>
      <c r="X20" s="589"/>
      <c r="Y20" s="588"/>
      <c r="Z20" s="587"/>
      <c r="AA20" s="587"/>
      <c r="AB20" s="587"/>
      <c r="AC20" s="587"/>
      <c r="AD20" s="587"/>
      <c r="AE20" s="587"/>
    </row>
    <row r="21" spans="1:34" s="580" customFormat="1" ht="13.5" thickBot="1">
      <c r="A21" s="586"/>
      <c r="B21" s="582"/>
      <c r="C21" s="585"/>
      <c r="D21" s="582"/>
      <c r="E21" s="582"/>
      <c r="F21" s="582"/>
      <c r="G21" s="582"/>
      <c r="H21" s="583"/>
      <c r="I21" s="584"/>
      <c r="J21" s="584"/>
      <c r="K21" s="584"/>
      <c r="L21" s="582"/>
      <c r="M21" s="582"/>
      <c r="N21" s="582"/>
      <c r="O21" s="582"/>
      <c r="P21" s="582"/>
      <c r="Q21" s="582"/>
      <c r="R21" s="582"/>
      <c r="S21" s="582"/>
      <c r="T21" s="583"/>
      <c r="U21" s="583"/>
      <c r="V21" s="583"/>
      <c r="W21" s="583"/>
      <c r="X21" s="584"/>
      <c r="Y21" s="584"/>
      <c r="Z21" s="584"/>
      <c r="AA21" s="584"/>
      <c r="AB21" s="584"/>
      <c r="AC21" s="584"/>
      <c r="AD21" s="584"/>
      <c r="AE21" s="583"/>
      <c r="AF21" s="582"/>
      <c r="AG21" s="582"/>
      <c r="AH21" s="581"/>
    </row>
    <row r="22" spans="1:31" ht="12.75">
      <c r="A22" s="811" t="s">
        <v>16</v>
      </c>
      <c r="B22" s="812"/>
      <c r="C22" s="813"/>
      <c r="D22" s="813"/>
      <c r="E22" s="813"/>
      <c r="F22" s="813"/>
      <c r="G22" s="814"/>
      <c r="H22" s="800" t="s">
        <v>27</v>
      </c>
      <c r="I22" s="801"/>
      <c r="J22" s="801"/>
      <c r="K22" s="802"/>
      <c r="L22" s="800" t="s">
        <v>54</v>
      </c>
      <c r="M22" s="801"/>
      <c r="N22" s="801"/>
      <c r="O22" s="801"/>
      <c r="P22" s="801"/>
      <c r="Q22" s="801"/>
      <c r="R22" s="802"/>
      <c r="S22" s="579"/>
      <c r="T22" s="807" t="s">
        <v>94</v>
      </c>
      <c r="U22" s="808"/>
      <c r="V22" s="808"/>
      <c r="W22" s="808"/>
      <c r="X22" s="808"/>
      <c r="Y22" s="809" t="s">
        <v>35</v>
      </c>
      <c r="Z22" s="810"/>
      <c r="AA22" s="810"/>
      <c r="AB22" s="810"/>
      <c r="AC22" s="578"/>
      <c r="AD22" s="577"/>
      <c r="AE22" s="788" t="s">
        <v>0</v>
      </c>
    </row>
    <row r="23" spans="1:31" ht="12.75" customHeight="1">
      <c r="A23" s="791" t="s">
        <v>24</v>
      </c>
      <c r="B23" s="792" t="s">
        <v>25</v>
      </c>
      <c r="C23" s="793"/>
      <c r="D23" s="793"/>
      <c r="E23" s="793"/>
      <c r="F23" s="794"/>
      <c r="G23" s="795" t="s">
        <v>19</v>
      </c>
      <c r="H23" s="787"/>
      <c r="I23" s="796"/>
      <c r="J23" s="796"/>
      <c r="K23" s="786" t="s">
        <v>22</v>
      </c>
      <c r="L23" s="798" t="s">
        <v>4</v>
      </c>
      <c r="M23" s="799" t="s">
        <v>26</v>
      </c>
      <c r="N23" s="799" t="s">
        <v>20</v>
      </c>
      <c r="O23" s="796" t="s">
        <v>30</v>
      </c>
      <c r="P23" s="796"/>
      <c r="Q23" s="796"/>
      <c r="R23" s="785" t="s">
        <v>1529</v>
      </c>
      <c r="S23" s="785" t="s">
        <v>1527</v>
      </c>
      <c r="T23" s="787" t="s">
        <v>89</v>
      </c>
      <c r="U23" s="780" t="s">
        <v>43</v>
      </c>
      <c r="V23" s="780" t="s">
        <v>92</v>
      </c>
      <c r="W23" s="780" t="s">
        <v>47</v>
      </c>
      <c r="X23" s="782" t="s">
        <v>44</v>
      </c>
      <c r="Y23" s="783" t="s">
        <v>31</v>
      </c>
      <c r="Z23" s="778" t="s">
        <v>26</v>
      </c>
      <c r="AA23" s="778" t="s">
        <v>1528</v>
      </c>
      <c r="AB23" s="778" t="s">
        <v>1096</v>
      </c>
      <c r="AC23" s="780" t="s">
        <v>1527</v>
      </c>
      <c r="AD23" s="797" t="s">
        <v>55</v>
      </c>
      <c r="AE23" s="789"/>
    </row>
    <row r="24" spans="1:31" ht="23.25" customHeight="1">
      <c r="A24" s="791"/>
      <c r="B24" s="576" t="s">
        <v>37</v>
      </c>
      <c r="C24" s="572" t="s">
        <v>17</v>
      </c>
      <c r="D24" s="572" t="s">
        <v>18</v>
      </c>
      <c r="E24" s="572" t="s">
        <v>23</v>
      </c>
      <c r="F24" s="575" t="s">
        <v>40</v>
      </c>
      <c r="G24" s="795" t="s">
        <v>19</v>
      </c>
      <c r="H24" s="574" t="s">
        <v>17</v>
      </c>
      <c r="I24" s="573" t="s">
        <v>18</v>
      </c>
      <c r="J24" s="573" t="s">
        <v>19</v>
      </c>
      <c r="K24" s="786"/>
      <c r="L24" s="798"/>
      <c r="M24" s="799" t="s">
        <v>26</v>
      </c>
      <c r="N24" s="799" t="s">
        <v>20</v>
      </c>
      <c r="O24" s="572" t="s">
        <v>79</v>
      </c>
      <c r="P24" s="572" t="s">
        <v>80</v>
      </c>
      <c r="Q24" s="572" t="s">
        <v>21</v>
      </c>
      <c r="R24" s="786"/>
      <c r="S24" s="786"/>
      <c r="T24" s="787"/>
      <c r="U24" s="780"/>
      <c r="V24" s="780"/>
      <c r="W24" s="780"/>
      <c r="X24" s="780"/>
      <c r="Y24" s="784"/>
      <c r="Z24" s="779"/>
      <c r="AA24" s="779"/>
      <c r="AB24" s="779"/>
      <c r="AC24" s="781"/>
      <c r="AD24" s="797"/>
      <c r="AE24" s="790"/>
    </row>
    <row r="25" spans="1:31" ht="12.75">
      <c r="A25" s="566"/>
      <c r="B25" s="571"/>
      <c r="C25" s="564"/>
      <c r="D25" s="564"/>
      <c r="E25" s="564"/>
      <c r="F25" s="564"/>
      <c r="G25" s="570"/>
      <c r="H25" s="569"/>
      <c r="I25" s="568"/>
      <c r="J25" s="568"/>
      <c r="K25" s="567"/>
      <c r="L25" s="566"/>
      <c r="M25" s="565"/>
      <c r="N25" s="565"/>
      <c r="O25" s="564"/>
      <c r="P25" s="564"/>
      <c r="Q25" s="564"/>
      <c r="R25" s="559"/>
      <c r="S25" s="563"/>
      <c r="T25" s="561"/>
      <c r="U25" s="561"/>
      <c r="V25" s="561"/>
      <c r="W25" s="561"/>
      <c r="X25" s="561"/>
      <c r="Y25" s="562"/>
      <c r="Z25" s="561"/>
      <c r="AA25" s="561"/>
      <c r="AB25" s="561"/>
      <c r="AC25" s="561"/>
      <c r="AD25" s="560"/>
      <c r="AE25" s="559"/>
    </row>
    <row r="26" spans="1:31" s="494" customFormat="1" ht="12.75">
      <c r="A26" s="514" t="s">
        <v>114</v>
      </c>
      <c r="B26" s="534" t="s">
        <v>115</v>
      </c>
      <c r="C26" s="535" t="s">
        <v>1451</v>
      </c>
      <c r="D26" s="534" t="s">
        <v>1481</v>
      </c>
      <c r="E26" s="533" t="s">
        <v>1480</v>
      </c>
      <c r="F26" s="534"/>
      <c r="G26" s="531" t="s">
        <v>1526</v>
      </c>
      <c r="H26" s="536"/>
      <c r="I26" s="553"/>
      <c r="J26" s="558"/>
      <c r="K26" s="557" t="s">
        <v>1463</v>
      </c>
      <c r="L26" s="536" t="s">
        <v>32</v>
      </c>
      <c r="M26" s="527" t="s">
        <v>290</v>
      </c>
      <c r="N26" s="527">
        <v>1</v>
      </c>
      <c r="O26" s="527">
        <v>125</v>
      </c>
      <c r="P26" s="527">
        <v>40</v>
      </c>
      <c r="Q26" s="527">
        <v>220</v>
      </c>
      <c r="R26" s="537">
        <f>(O26*P26*Q26)/1000000</f>
        <v>1.1</v>
      </c>
      <c r="S26" s="524">
        <f aca="true" t="shared" si="1" ref="S26:S63">IF(T26="O",R26,0)</f>
        <v>0</v>
      </c>
      <c r="T26" s="545" t="s">
        <v>110</v>
      </c>
      <c r="U26" s="553"/>
      <c r="V26" s="553"/>
      <c r="W26" s="556"/>
      <c r="X26" s="556"/>
      <c r="Y26" s="555" t="s">
        <v>59</v>
      </c>
      <c r="Z26" s="554" t="s">
        <v>1524</v>
      </c>
      <c r="AA26" s="553">
        <v>5</v>
      </c>
      <c r="AB26" s="553">
        <f>AA26*0.06</f>
        <v>0.3</v>
      </c>
      <c r="AC26" s="517">
        <f aca="true" t="shared" si="2" ref="AC26:AC63">IF(AD26="O",AB26,0)</f>
        <v>0</v>
      </c>
      <c r="AD26" s="552" t="s">
        <v>110</v>
      </c>
      <c r="AE26" s="551"/>
    </row>
    <row r="27" spans="1:31" s="494" customFormat="1" ht="12.75">
      <c r="A27" s="514" t="s">
        <v>114</v>
      </c>
      <c r="B27" s="534" t="s">
        <v>115</v>
      </c>
      <c r="C27" s="535" t="s">
        <v>1451</v>
      </c>
      <c r="D27" s="534" t="s">
        <v>1481</v>
      </c>
      <c r="E27" s="533" t="s">
        <v>1480</v>
      </c>
      <c r="F27" s="534"/>
      <c r="G27" s="531" t="s">
        <v>1525</v>
      </c>
      <c r="H27" s="536"/>
      <c r="I27" s="553"/>
      <c r="J27" s="558"/>
      <c r="K27" s="557" t="s">
        <v>1463</v>
      </c>
      <c r="L27" s="536" t="s">
        <v>32</v>
      </c>
      <c r="M27" s="527" t="s">
        <v>290</v>
      </c>
      <c r="N27" s="527">
        <v>1</v>
      </c>
      <c r="O27" s="527">
        <v>125</v>
      </c>
      <c r="P27" s="527">
        <v>40</v>
      </c>
      <c r="Q27" s="527">
        <v>220</v>
      </c>
      <c r="R27" s="537">
        <f>(O27*P27*Q27)/1000000</f>
        <v>1.1</v>
      </c>
      <c r="S27" s="524">
        <f t="shared" si="1"/>
        <v>0</v>
      </c>
      <c r="T27" s="545" t="s">
        <v>110</v>
      </c>
      <c r="U27" s="553"/>
      <c r="V27" s="553"/>
      <c r="W27" s="556"/>
      <c r="X27" s="556"/>
      <c r="Y27" s="555" t="s">
        <v>59</v>
      </c>
      <c r="Z27" s="554" t="s">
        <v>1524</v>
      </c>
      <c r="AA27" s="553">
        <v>5</v>
      </c>
      <c r="AB27" s="553">
        <f>AA27*0.06</f>
        <v>0.3</v>
      </c>
      <c r="AC27" s="517">
        <f t="shared" si="2"/>
        <v>0</v>
      </c>
      <c r="AD27" s="552" t="s">
        <v>110</v>
      </c>
      <c r="AE27" s="551"/>
    </row>
    <row r="28" spans="1:31" s="494" customFormat="1" ht="12.75">
      <c r="A28" s="514" t="s">
        <v>114</v>
      </c>
      <c r="B28" s="534" t="s">
        <v>115</v>
      </c>
      <c r="C28" s="535" t="s">
        <v>1451</v>
      </c>
      <c r="D28" s="534" t="s">
        <v>1481</v>
      </c>
      <c r="E28" s="533" t="s">
        <v>1480</v>
      </c>
      <c r="F28" s="550"/>
      <c r="G28" s="531" t="s">
        <v>1523</v>
      </c>
      <c r="H28" s="549"/>
      <c r="I28" s="541"/>
      <c r="J28" s="548"/>
      <c r="K28" s="547" t="s">
        <v>1463</v>
      </c>
      <c r="L28" s="536" t="s">
        <v>32</v>
      </c>
      <c r="M28" s="546" t="s">
        <v>290</v>
      </c>
      <c r="N28" s="527">
        <v>1</v>
      </c>
      <c r="O28" s="546">
        <v>83</v>
      </c>
      <c r="P28" s="546">
        <v>45</v>
      </c>
      <c r="Q28" s="546">
        <v>153</v>
      </c>
      <c r="R28" s="537">
        <v>0.6</v>
      </c>
      <c r="S28" s="524">
        <f t="shared" si="1"/>
        <v>0</v>
      </c>
      <c r="T28" s="545" t="s">
        <v>110</v>
      </c>
      <c r="U28" s="541"/>
      <c r="V28" s="541"/>
      <c r="W28" s="544"/>
      <c r="X28" s="544"/>
      <c r="Y28" s="543"/>
      <c r="Z28" s="542"/>
      <c r="AA28" s="541"/>
      <c r="AB28" s="540"/>
      <c r="AC28" s="517">
        <f t="shared" si="2"/>
        <v>0</v>
      </c>
      <c r="AD28" s="539"/>
      <c r="AE28" s="538" t="s">
        <v>140</v>
      </c>
    </row>
    <row r="29" spans="1:31" s="494" customFormat="1" ht="12.75">
      <c r="A29" s="514" t="s">
        <v>114</v>
      </c>
      <c r="B29" s="534" t="s">
        <v>115</v>
      </c>
      <c r="C29" s="535" t="s">
        <v>1451</v>
      </c>
      <c r="D29" s="534" t="s">
        <v>1481</v>
      </c>
      <c r="E29" s="533" t="s">
        <v>1480</v>
      </c>
      <c r="F29" s="534"/>
      <c r="G29" s="531" t="s">
        <v>1522</v>
      </c>
      <c r="H29" s="536"/>
      <c r="I29" s="553"/>
      <c r="J29" s="558"/>
      <c r="K29" s="557" t="s">
        <v>1463</v>
      </c>
      <c r="L29" s="536" t="s">
        <v>32</v>
      </c>
      <c r="M29" s="527" t="s">
        <v>290</v>
      </c>
      <c r="N29" s="527">
        <v>1</v>
      </c>
      <c r="O29" s="527">
        <v>63</v>
      </c>
      <c r="P29" s="527">
        <v>40</v>
      </c>
      <c r="Q29" s="527">
        <v>153</v>
      </c>
      <c r="R29" s="537">
        <v>0.6</v>
      </c>
      <c r="S29" s="524">
        <f t="shared" si="1"/>
        <v>0</v>
      </c>
      <c r="T29" s="545" t="s">
        <v>110</v>
      </c>
      <c r="U29" s="553"/>
      <c r="V29" s="553"/>
      <c r="W29" s="556"/>
      <c r="X29" s="556"/>
      <c r="Y29" s="555"/>
      <c r="Z29" s="554"/>
      <c r="AA29" s="553"/>
      <c r="AB29" s="553"/>
      <c r="AC29" s="517">
        <f t="shared" si="2"/>
        <v>0</v>
      </c>
      <c r="AD29" s="552"/>
      <c r="AE29" s="551" t="s">
        <v>140</v>
      </c>
    </row>
    <row r="30" spans="1:31" s="494" customFormat="1" ht="25.5">
      <c r="A30" s="514" t="s">
        <v>114</v>
      </c>
      <c r="B30" s="534" t="s">
        <v>115</v>
      </c>
      <c r="C30" s="535" t="s">
        <v>1451</v>
      </c>
      <c r="D30" s="727" t="s">
        <v>1481</v>
      </c>
      <c r="E30" s="728" t="s">
        <v>1480</v>
      </c>
      <c r="F30" s="735" t="s">
        <v>1628</v>
      </c>
      <c r="G30" s="730" t="s">
        <v>1521</v>
      </c>
      <c r="H30" s="736">
        <v>1213</v>
      </c>
      <c r="I30" s="737">
        <v>1</v>
      </c>
      <c r="J30" s="738" t="s">
        <v>1629</v>
      </c>
      <c r="K30" s="739"/>
      <c r="L30" s="536" t="s">
        <v>32</v>
      </c>
      <c r="M30" s="527" t="s">
        <v>290</v>
      </c>
      <c r="N30" s="527">
        <v>1</v>
      </c>
      <c r="O30" s="527">
        <v>130</v>
      </c>
      <c r="P30" s="527">
        <v>50</v>
      </c>
      <c r="Q30" s="527">
        <v>170</v>
      </c>
      <c r="R30" s="537">
        <v>0.6</v>
      </c>
      <c r="S30" s="524">
        <f t="shared" si="1"/>
        <v>0</v>
      </c>
      <c r="T30" s="545" t="s">
        <v>110</v>
      </c>
      <c r="U30" s="553"/>
      <c r="V30" s="553"/>
      <c r="W30" s="556"/>
      <c r="X30" s="556"/>
      <c r="Y30" s="555"/>
      <c r="Z30" s="554"/>
      <c r="AA30" s="553"/>
      <c r="AB30" s="553"/>
      <c r="AC30" s="517">
        <f t="shared" si="2"/>
        <v>0</v>
      </c>
      <c r="AD30" s="552"/>
      <c r="AE30" s="551" t="s">
        <v>140</v>
      </c>
    </row>
    <row r="31" spans="1:31" s="494" customFormat="1" ht="12.75">
      <c r="A31" s="514" t="s">
        <v>114</v>
      </c>
      <c r="B31" s="534" t="s">
        <v>115</v>
      </c>
      <c r="C31" s="535" t="s">
        <v>1451</v>
      </c>
      <c r="D31" s="534" t="s">
        <v>1481</v>
      </c>
      <c r="E31" s="533" t="s">
        <v>1480</v>
      </c>
      <c r="F31" s="550"/>
      <c r="G31" s="531" t="s">
        <v>1520</v>
      </c>
      <c r="H31" s="549"/>
      <c r="I31" s="541"/>
      <c r="J31" s="548"/>
      <c r="K31" s="547" t="s">
        <v>1463</v>
      </c>
      <c r="L31" s="536" t="s">
        <v>32</v>
      </c>
      <c r="M31" s="546" t="s">
        <v>113</v>
      </c>
      <c r="N31" s="527">
        <v>1</v>
      </c>
      <c r="O31" s="546">
        <v>65</v>
      </c>
      <c r="P31" s="546">
        <v>50</v>
      </c>
      <c r="Q31" s="546">
        <v>170</v>
      </c>
      <c r="R31" s="537">
        <f>(O31*P31*Q31)/1000000</f>
        <v>0.5525</v>
      </c>
      <c r="S31" s="524">
        <f t="shared" si="1"/>
        <v>0</v>
      </c>
      <c r="T31" s="545" t="s">
        <v>110</v>
      </c>
      <c r="U31" s="541"/>
      <c r="V31" s="541"/>
      <c r="W31" s="544"/>
      <c r="X31" s="544"/>
      <c r="Y31" s="543"/>
      <c r="Z31" s="542"/>
      <c r="AA31" s="541"/>
      <c r="AB31" s="540"/>
      <c r="AC31" s="517">
        <f t="shared" si="2"/>
        <v>0</v>
      </c>
      <c r="AD31" s="539"/>
      <c r="AE31" s="538"/>
    </row>
    <row r="32" spans="1:31" s="494" customFormat="1" ht="12.75">
      <c r="A32" s="514" t="s">
        <v>114</v>
      </c>
      <c r="B32" s="534" t="s">
        <v>115</v>
      </c>
      <c r="C32" s="535" t="s">
        <v>1451</v>
      </c>
      <c r="D32" s="534" t="s">
        <v>1481</v>
      </c>
      <c r="E32" s="533" t="s">
        <v>1480</v>
      </c>
      <c r="F32" s="532"/>
      <c r="G32" s="531" t="s">
        <v>1519</v>
      </c>
      <c r="H32" s="528"/>
      <c r="I32" s="519"/>
      <c r="J32" s="530"/>
      <c r="K32" s="529" t="s">
        <v>1463</v>
      </c>
      <c r="L32" s="536" t="s">
        <v>32</v>
      </c>
      <c r="M32" s="526" t="s">
        <v>113</v>
      </c>
      <c r="N32" s="527">
        <v>1</v>
      </c>
      <c r="O32" s="526">
        <v>165</v>
      </c>
      <c r="P32" s="526">
        <v>45</v>
      </c>
      <c r="Q32" s="526">
        <v>165</v>
      </c>
      <c r="R32" s="537">
        <f>(O32*P32*Q32)/1000000</f>
        <v>1.225125</v>
      </c>
      <c r="S32" s="524">
        <f t="shared" si="1"/>
        <v>1.225125</v>
      </c>
      <c r="T32" s="523" t="s">
        <v>99</v>
      </c>
      <c r="U32" s="519"/>
      <c r="V32" s="519"/>
      <c r="W32" s="522"/>
      <c r="X32" s="522"/>
      <c r="Y32" s="521"/>
      <c r="Z32" s="520"/>
      <c r="AA32" s="519"/>
      <c r="AB32" s="518"/>
      <c r="AC32" s="517">
        <f t="shared" si="2"/>
        <v>0</v>
      </c>
      <c r="AD32" s="516"/>
      <c r="AE32" s="515"/>
    </row>
    <row r="33" spans="1:31" s="494" customFormat="1" ht="12.75">
      <c r="A33" s="514" t="s">
        <v>114</v>
      </c>
      <c r="B33" s="534" t="s">
        <v>115</v>
      </c>
      <c r="C33" s="535" t="s">
        <v>1451</v>
      </c>
      <c r="D33" s="534" t="s">
        <v>1481</v>
      </c>
      <c r="E33" s="533" t="s">
        <v>1480</v>
      </c>
      <c r="F33" s="532"/>
      <c r="G33" s="531" t="s">
        <v>1518</v>
      </c>
      <c r="H33" s="528"/>
      <c r="I33" s="519"/>
      <c r="J33" s="530"/>
      <c r="K33" s="529" t="s">
        <v>1463</v>
      </c>
      <c r="L33" s="536" t="s">
        <v>32</v>
      </c>
      <c r="M33" s="526" t="s">
        <v>1517</v>
      </c>
      <c r="N33" s="527">
        <v>1</v>
      </c>
      <c r="O33" s="526" t="s">
        <v>757</v>
      </c>
      <c r="P33" s="526">
        <v>40</v>
      </c>
      <c r="Q33" s="526">
        <v>160</v>
      </c>
      <c r="R33" s="525" t="s">
        <v>757</v>
      </c>
      <c r="S33" s="524">
        <f t="shared" si="1"/>
        <v>0</v>
      </c>
      <c r="T33" s="523" t="s">
        <v>110</v>
      </c>
      <c r="U33" s="519"/>
      <c r="V33" s="519"/>
      <c r="W33" s="522"/>
      <c r="X33" s="522"/>
      <c r="Y33" s="521"/>
      <c r="Z33" s="520"/>
      <c r="AA33" s="519"/>
      <c r="AB33" s="518"/>
      <c r="AC33" s="517">
        <f t="shared" si="2"/>
        <v>0</v>
      </c>
      <c r="AD33" s="516"/>
      <c r="AE33" s="515" t="s">
        <v>140</v>
      </c>
    </row>
    <row r="34" spans="1:31" s="494" customFormat="1" ht="12.75">
      <c r="A34" s="514" t="s">
        <v>114</v>
      </c>
      <c r="B34" s="534" t="s">
        <v>115</v>
      </c>
      <c r="C34" s="535" t="s">
        <v>1451</v>
      </c>
      <c r="D34" s="534" t="s">
        <v>1481</v>
      </c>
      <c r="E34" s="533" t="s">
        <v>1480</v>
      </c>
      <c r="F34" s="532"/>
      <c r="G34" s="531" t="s">
        <v>1516</v>
      </c>
      <c r="H34" s="528"/>
      <c r="I34" s="519"/>
      <c r="J34" s="530"/>
      <c r="K34" s="529" t="s">
        <v>1463</v>
      </c>
      <c r="L34" s="536" t="s">
        <v>32</v>
      </c>
      <c r="M34" s="526" t="s">
        <v>1515</v>
      </c>
      <c r="N34" s="527">
        <v>1</v>
      </c>
      <c r="O34" s="526">
        <v>150</v>
      </c>
      <c r="P34" s="526">
        <v>75</v>
      </c>
      <c r="Q34" s="526">
        <v>73</v>
      </c>
      <c r="R34" s="537">
        <f>(O34*P34*Q34)/1000000</f>
        <v>0.82125</v>
      </c>
      <c r="S34" s="524">
        <f t="shared" si="1"/>
        <v>0.82125</v>
      </c>
      <c r="T34" s="523" t="s">
        <v>99</v>
      </c>
      <c r="U34" s="519"/>
      <c r="V34" s="519"/>
      <c r="W34" s="522"/>
      <c r="X34" s="522"/>
      <c r="Y34" s="521"/>
      <c r="Z34" s="520"/>
      <c r="AA34" s="519"/>
      <c r="AB34" s="518"/>
      <c r="AC34" s="517">
        <f t="shared" si="2"/>
        <v>0</v>
      </c>
      <c r="AD34" s="516"/>
      <c r="AE34" s="515"/>
    </row>
    <row r="35" spans="1:31" s="494" customFormat="1" ht="12.75">
      <c r="A35" s="514" t="s">
        <v>114</v>
      </c>
      <c r="B35" s="534" t="s">
        <v>115</v>
      </c>
      <c r="C35" s="535" t="s">
        <v>1451</v>
      </c>
      <c r="D35" s="534" t="s">
        <v>1481</v>
      </c>
      <c r="E35" s="533" t="s">
        <v>1480</v>
      </c>
      <c r="F35" s="532" t="s">
        <v>1459</v>
      </c>
      <c r="G35" s="531" t="s">
        <v>1514</v>
      </c>
      <c r="H35" s="528">
        <v>1213</v>
      </c>
      <c r="I35" s="519" t="s">
        <v>1439</v>
      </c>
      <c r="J35" s="530" t="s">
        <v>1432</v>
      </c>
      <c r="K35" s="529"/>
      <c r="L35" s="536" t="s">
        <v>32</v>
      </c>
      <c r="M35" s="526" t="s">
        <v>505</v>
      </c>
      <c r="N35" s="527">
        <v>1</v>
      </c>
      <c r="O35" s="526">
        <v>120</v>
      </c>
      <c r="P35" s="526">
        <v>40</v>
      </c>
      <c r="Q35" s="526">
        <v>200</v>
      </c>
      <c r="R35" s="525">
        <v>1.2</v>
      </c>
      <c r="S35" s="524">
        <f t="shared" si="1"/>
        <v>0</v>
      </c>
      <c r="T35" s="523" t="s">
        <v>110</v>
      </c>
      <c r="U35" s="519"/>
      <c r="V35" s="519"/>
      <c r="W35" s="522"/>
      <c r="X35" s="522"/>
      <c r="Y35" s="521"/>
      <c r="Z35" s="520"/>
      <c r="AA35" s="519"/>
      <c r="AB35" s="518"/>
      <c r="AC35" s="517">
        <f t="shared" si="2"/>
        <v>0</v>
      </c>
      <c r="AD35" s="516"/>
      <c r="AE35" s="515"/>
    </row>
    <row r="36" spans="1:31" s="494" customFormat="1" ht="12.75">
      <c r="A36" s="514" t="s">
        <v>114</v>
      </c>
      <c r="B36" s="534" t="s">
        <v>115</v>
      </c>
      <c r="C36" s="535" t="s">
        <v>1451</v>
      </c>
      <c r="D36" s="727" t="s">
        <v>1481</v>
      </c>
      <c r="E36" s="728" t="s">
        <v>1480</v>
      </c>
      <c r="F36" s="729"/>
      <c r="G36" s="730" t="s">
        <v>1513</v>
      </c>
      <c r="H36" s="731"/>
      <c r="I36" s="732"/>
      <c r="J36" s="733"/>
      <c r="K36" s="734" t="s">
        <v>1463</v>
      </c>
      <c r="L36" s="536" t="s">
        <v>32</v>
      </c>
      <c r="M36" s="526" t="s">
        <v>505</v>
      </c>
      <c r="N36" s="527">
        <v>1</v>
      </c>
      <c r="O36" s="526">
        <v>120</v>
      </c>
      <c r="P36" s="526">
        <v>40</v>
      </c>
      <c r="Q36" s="526">
        <v>200</v>
      </c>
      <c r="R36" s="525">
        <v>1.2</v>
      </c>
      <c r="S36" s="524">
        <f t="shared" si="1"/>
        <v>0</v>
      </c>
      <c r="T36" s="523" t="s">
        <v>110</v>
      </c>
      <c r="U36" s="519"/>
      <c r="V36" s="519"/>
      <c r="W36" s="522"/>
      <c r="X36" s="522"/>
      <c r="Y36" s="521"/>
      <c r="Z36" s="520"/>
      <c r="AA36" s="519"/>
      <c r="AB36" s="518"/>
      <c r="AC36" s="517">
        <f t="shared" si="2"/>
        <v>0</v>
      </c>
      <c r="AD36" s="516"/>
      <c r="AE36" s="515"/>
    </row>
    <row r="37" spans="1:31" s="494" customFormat="1" ht="12.75">
      <c r="A37" s="514" t="s">
        <v>114</v>
      </c>
      <c r="B37" s="534" t="s">
        <v>115</v>
      </c>
      <c r="C37" s="535" t="s">
        <v>1451</v>
      </c>
      <c r="D37" s="727" t="s">
        <v>1481</v>
      </c>
      <c r="E37" s="728" t="s">
        <v>1480</v>
      </c>
      <c r="F37" s="729"/>
      <c r="G37" s="730" t="s">
        <v>1512</v>
      </c>
      <c r="H37" s="731"/>
      <c r="I37" s="732"/>
      <c r="J37" s="733"/>
      <c r="K37" s="734" t="s">
        <v>1463</v>
      </c>
      <c r="L37" s="536" t="s">
        <v>32</v>
      </c>
      <c r="M37" s="526" t="s">
        <v>505</v>
      </c>
      <c r="N37" s="527">
        <v>1</v>
      </c>
      <c r="O37" s="526">
        <v>120</v>
      </c>
      <c r="P37" s="526">
        <v>40</v>
      </c>
      <c r="Q37" s="526">
        <v>200</v>
      </c>
      <c r="R37" s="525">
        <v>1.2</v>
      </c>
      <c r="S37" s="524">
        <f t="shared" si="1"/>
        <v>0</v>
      </c>
      <c r="T37" s="523" t="s">
        <v>110</v>
      </c>
      <c r="U37" s="519"/>
      <c r="V37" s="519"/>
      <c r="W37" s="522"/>
      <c r="X37" s="522"/>
      <c r="Y37" s="521"/>
      <c r="Z37" s="520"/>
      <c r="AA37" s="519"/>
      <c r="AB37" s="518"/>
      <c r="AC37" s="517">
        <f t="shared" si="2"/>
        <v>0</v>
      </c>
      <c r="AD37" s="516"/>
      <c r="AE37" s="515"/>
    </row>
    <row r="38" spans="1:31" s="494" customFormat="1" ht="12.75">
      <c r="A38" s="514" t="s">
        <v>114</v>
      </c>
      <c r="B38" s="534" t="s">
        <v>115</v>
      </c>
      <c r="C38" s="535" t="s">
        <v>1451</v>
      </c>
      <c r="D38" s="534" t="s">
        <v>1481</v>
      </c>
      <c r="E38" s="533" t="s">
        <v>1480</v>
      </c>
      <c r="F38" s="532" t="s">
        <v>1459</v>
      </c>
      <c r="G38" s="531" t="s">
        <v>1511</v>
      </c>
      <c r="H38" s="528">
        <v>1213</v>
      </c>
      <c r="I38" s="519" t="s">
        <v>1439</v>
      </c>
      <c r="J38" s="530" t="s">
        <v>1432</v>
      </c>
      <c r="K38" s="529"/>
      <c r="L38" s="536" t="s">
        <v>32</v>
      </c>
      <c r="M38" s="526" t="s">
        <v>1510</v>
      </c>
      <c r="N38" s="527">
        <v>1</v>
      </c>
      <c r="O38" s="526">
        <v>120</v>
      </c>
      <c r="P38" s="526">
        <v>40</v>
      </c>
      <c r="Q38" s="526">
        <v>200</v>
      </c>
      <c r="R38" s="525">
        <v>1.2</v>
      </c>
      <c r="S38" s="524">
        <f t="shared" si="1"/>
        <v>0</v>
      </c>
      <c r="T38" s="523" t="s">
        <v>110</v>
      </c>
      <c r="U38" s="519"/>
      <c r="V38" s="519"/>
      <c r="W38" s="522"/>
      <c r="X38" s="522"/>
      <c r="Y38" s="521"/>
      <c r="Z38" s="520"/>
      <c r="AA38" s="519"/>
      <c r="AB38" s="518"/>
      <c r="AC38" s="517">
        <f t="shared" si="2"/>
        <v>0</v>
      </c>
      <c r="AD38" s="516"/>
      <c r="AE38" s="515"/>
    </row>
    <row r="39" spans="1:31" s="494" customFormat="1" ht="12.75">
      <c r="A39" s="514" t="s">
        <v>114</v>
      </c>
      <c r="B39" s="534" t="s">
        <v>115</v>
      </c>
      <c r="C39" s="535" t="s">
        <v>1451</v>
      </c>
      <c r="D39" s="534" t="s">
        <v>1481</v>
      </c>
      <c r="E39" s="533" t="s">
        <v>1480</v>
      </c>
      <c r="F39" s="532" t="s">
        <v>1459</v>
      </c>
      <c r="G39" s="531" t="s">
        <v>1509</v>
      </c>
      <c r="H39" s="528">
        <v>1213</v>
      </c>
      <c r="I39" s="519" t="s">
        <v>1439</v>
      </c>
      <c r="J39" s="530" t="s">
        <v>1432</v>
      </c>
      <c r="K39" s="529"/>
      <c r="L39" s="536" t="s">
        <v>32</v>
      </c>
      <c r="M39" s="526" t="s">
        <v>505</v>
      </c>
      <c r="N39" s="527">
        <v>1</v>
      </c>
      <c r="O39" s="526">
        <v>120</v>
      </c>
      <c r="P39" s="526">
        <v>40</v>
      </c>
      <c r="Q39" s="526">
        <v>200</v>
      </c>
      <c r="R39" s="525">
        <v>1.2</v>
      </c>
      <c r="S39" s="524">
        <f t="shared" si="1"/>
        <v>0</v>
      </c>
      <c r="T39" s="523" t="s">
        <v>110</v>
      </c>
      <c r="U39" s="519"/>
      <c r="V39" s="519"/>
      <c r="W39" s="522"/>
      <c r="X39" s="522"/>
      <c r="Y39" s="521"/>
      <c r="Z39" s="520"/>
      <c r="AA39" s="519"/>
      <c r="AB39" s="518"/>
      <c r="AC39" s="517">
        <f t="shared" si="2"/>
        <v>0</v>
      </c>
      <c r="AD39" s="516"/>
      <c r="AE39" s="515"/>
    </row>
    <row r="40" spans="1:31" s="494" customFormat="1" ht="12.75">
      <c r="A40" s="514" t="s">
        <v>114</v>
      </c>
      <c r="B40" s="534" t="s">
        <v>115</v>
      </c>
      <c r="C40" s="535" t="s">
        <v>1451</v>
      </c>
      <c r="D40" s="534" t="s">
        <v>1481</v>
      </c>
      <c r="E40" s="533" t="s">
        <v>1480</v>
      </c>
      <c r="F40" s="532"/>
      <c r="G40" s="531" t="s">
        <v>1508</v>
      </c>
      <c r="H40" s="528"/>
      <c r="I40" s="519"/>
      <c r="J40" s="530"/>
      <c r="K40" s="529" t="s">
        <v>1463</v>
      </c>
      <c r="L40" s="536" t="s">
        <v>32</v>
      </c>
      <c r="M40" s="526" t="s">
        <v>505</v>
      </c>
      <c r="N40" s="527">
        <v>1</v>
      </c>
      <c r="O40" s="526">
        <v>120</v>
      </c>
      <c r="P40" s="526">
        <v>40</v>
      </c>
      <c r="Q40" s="526">
        <v>200</v>
      </c>
      <c r="R40" s="525">
        <v>1.2</v>
      </c>
      <c r="S40" s="524">
        <f t="shared" si="1"/>
        <v>0</v>
      </c>
      <c r="T40" s="523" t="s">
        <v>110</v>
      </c>
      <c r="U40" s="519"/>
      <c r="V40" s="519"/>
      <c r="W40" s="522"/>
      <c r="X40" s="522"/>
      <c r="Y40" s="521"/>
      <c r="Z40" s="520"/>
      <c r="AA40" s="519"/>
      <c r="AB40" s="518"/>
      <c r="AC40" s="517">
        <f t="shared" si="2"/>
        <v>0</v>
      </c>
      <c r="AD40" s="516"/>
      <c r="AE40" s="515"/>
    </row>
    <row r="41" spans="1:31" s="494" customFormat="1" ht="12.75">
      <c r="A41" s="514" t="s">
        <v>114</v>
      </c>
      <c r="B41" s="534" t="s">
        <v>115</v>
      </c>
      <c r="C41" s="535" t="s">
        <v>1451</v>
      </c>
      <c r="D41" s="534" t="s">
        <v>1481</v>
      </c>
      <c r="E41" s="533" t="s">
        <v>1480</v>
      </c>
      <c r="F41" s="532" t="s">
        <v>1459</v>
      </c>
      <c r="G41" s="531" t="s">
        <v>1507</v>
      </c>
      <c r="H41" s="528">
        <v>1222</v>
      </c>
      <c r="I41" s="519" t="s">
        <v>1439</v>
      </c>
      <c r="J41" s="530" t="s">
        <v>1478</v>
      </c>
      <c r="K41" s="529"/>
      <c r="L41" s="536" t="s">
        <v>32</v>
      </c>
      <c r="M41" s="526" t="s">
        <v>1503</v>
      </c>
      <c r="N41" s="527">
        <v>1</v>
      </c>
      <c r="O41" s="526">
        <v>75</v>
      </c>
      <c r="P41" s="526">
        <v>15</v>
      </c>
      <c r="Q41" s="526">
        <v>180</v>
      </c>
      <c r="R41" s="525">
        <f>(O41*P41*Q41)/1000000</f>
        <v>0.2025</v>
      </c>
      <c r="S41" s="524">
        <f t="shared" si="1"/>
        <v>0</v>
      </c>
      <c r="T41" s="523" t="s">
        <v>110</v>
      </c>
      <c r="U41" s="519"/>
      <c r="V41" s="519"/>
      <c r="W41" s="522"/>
      <c r="X41" s="522"/>
      <c r="Y41" s="521"/>
      <c r="Z41" s="520"/>
      <c r="AA41" s="519"/>
      <c r="AB41" s="518"/>
      <c r="AC41" s="517">
        <f t="shared" si="2"/>
        <v>0</v>
      </c>
      <c r="AD41" s="516"/>
      <c r="AE41" s="515"/>
    </row>
    <row r="42" spans="1:31" s="494" customFormat="1" ht="12.75">
      <c r="A42" s="514" t="s">
        <v>114</v>
      </c>
      <c r="B42" s="534" t="s">
        <v>115</v>
      </c>
      <c r="C42" s="535" t="s">
        <v>1451</v>
      </c>
      <c r="D42" s="534" t="s">
        <v>1481</v>
      </c>
      <c r="E42" s="533" t="s">
        <v>1480</v>
      </c>
      <c r="F42" s="532" t="s">
        <v>1459</v>
      </c>
      <c r="G42" s="531" t="s">
        <v>1506</v>
      </c>
      <c r="H42" s="528">
        <v>1222</v>
      </c>
      <c r="I42" s="519" t="s">
        <v>1439</v>
      </c>
      <c r="J42" s="530" t="s">
        <v>1478</v>
      </c>
      <c r="K42" s="529"/>
      <c r="L42" s="536" t="s">
        <v>32</v>
      </c>
      <c r="M42" s="526" t="s">
        <v>1503</v>
      </c>
      <c r="N42" s="527">
        <v>1</v>
      </c>
      <c r="O42" s="526">
        <v>75</v>
      </c>
      <c r="P42" s="526">
        <v>15</v>
      </c>
      <c r="Q42" s="526">
        <v>180</v>
      </c>
      <c r="R42" s="525">
        <f>(O42*P42*Q42)/1000000</f>
        <v>0.2025</v>
      </c>
      <c r="S42" s="524">
        <f t="shared" si="1"/>
        <v>0</v>
      </c>
      <c r="T42" s="523" t="s">
        <v>110</v>
      </c>
      <c r="U42" s="519"/>
      <c r="V42" s="519"/>
      <c r="W42" s="522"/>
      <c r="X42" s="522"/>
      <c r="Y42" s="521"/>
      <c r="Z42" s="520"/>
      <c r="AA42" s="519"/>
      <c r="AB42" s="518"/>
      <c r="AC42" s="517">
        <f t="shared" si="2"/>
        <v>0</v>
      </c>
      <c r="AD42" s="516"/>
      <c r="AE42" s="515"/>
    </row>
    <row r="43" spans="1:31" s="494" customFormat="1" ht="12.75">
      <c r="A43" s="514" t="s">
        <v>114</v>
      </c>
      <c r="B43" s="534" t="s">
        <v>115</v>
      </c>
      <c r="C43" s="535" t="s">
        <v>1451</v>
      </c>
      <c r="D43" s="534" t="s">
        <v>1481</v>
      </c>
      <c r="E43" s="533" t="s">
        <v>1480</v>
      </c>
      <c r="F43" s="532" t="s">
        <v>1459</v>
      </c>
      <c r="G43" s="531" t="s">
        <v>1505</v>
      </c>
      <c r="H43" s="528">
        <v>1222</v>
      </c>
      <c r="I43" s="519" t="s">
        <v>1439</v>
      </c>
      <c r="J43" s="530" t="s">
        <v>1478</v>
      </c>
      <c r="K43" s="529"/>
      <c r="L43" s="536" t="s">
        <v>32</v>
      </c>
      <c r="M43" s="526" t="s">
        <v>1503</v>
      </c>
      <c r="N43" s="527">
        <v>1</v>
      </c>
      <c r="O43" s="526">
        <v>75</v>
      </c>
      <c r="P43" s="526">
        <v>15</v>
      </c>
      <c r="Q43" s="526">
        <v>180</v>
      </c>
      <c r="R43" s="525">
        <f>(O43*P43*Q43)/1000000</f>
        <v>0.2025</v>
      </c>
      <c r="S43" s="524">
        <f t="shared" si="1"/>
        <v>0</v>
      </c>
      <c r="T43" s="523" t="s">
        <v>110</v>
      </c>
      <c r="U43" s="519"/>
      <c r="V43" s="519"/>
      <c r="W43" s="522"/>
      <c r="X43" s="522"/>
      <c r="Y43" s="521"/>
      <c r="Z43" s="520"/>
      <c r="AA43" s="519"/>
      <c r="AB43" s="518"/>
      <c r="AC43" s="517">
        <f t="shared" si="2"/>
        <v>0</v>
      </c>
      <c r="AD43" s="516"/>
      <c r="AE43" s="515"/>
    </row>
    <row r="44" spans="1:31" s="494" customFormat="1" ht="12.75">
      <c r="A44" s="514" t="s">
        <v>114</v>
      </c>
      <c r="B44" s="534" t="s">
        <v>115</v>
      </c>
      <c r="C44" s="535" t="s">
        <v>1451</v>
      </c>
      <c r="D44" s="534" t="s">
        <v>1481</v>
      </c>
      <c r="E44" s="533" t="s">
        <v>1480</v>
      </c>
      <c r="F44" s="532" t="s">
        <v>1459</v>
      </c>
      <c r="G44" s="531" t="s">
        <v>1504</v>
      </c>
      <c r="H44" s="528">
        <v>1222</v>
      </c>
      <c r="I44" s="519" t="s">
        <v>1439</v>
      </c>
      <c r="J44" s="530" t="s">
        <v>1478</v>
      </c>
      <c r="K44" s="529"/>
      <c r="L44" s="536" t="s">
        <v>32</v>
      </c>
      <c r="M44" s="526" t="s">
        <v>1503</v>
      </c>
      <c r="N44" s="527">
        <v>1</v>
      </c>
      <c r="O44" s="526">
        <v>75</v>
      </c>
      <c r="P44" s="526">
        <v>15</v>
      </c>
      <c r="Q44" s="526">
        <v>180</v>
      </c>
      <c r="R44" s="525">
        <f>(O44*P44*Q44)/1000000</f>
        <v>0.2025</v>
      </c>
      <c r="S44" s="524">
        <f t="shared" si="1"/>
        <v>0</v>
      </c>
      <c r="T44" s="523" t="s">
        <v>110</v>
      </c>
      <c r="U44" s="519"/>
      <c r="V44" s="519"/>
      <c r="W44" s="522"/>
      <c r="X44" s="522"/>
      <c r="Y44" s="521"/>
      <c r="Z44" s="520"/>
      <c r="AA44" s="519"/>
      <c r="AB44" s="518"/>
      <c r="AC44" s="517">
        <f t="shared" si="2"/>
        <v>0</v>
      </c>
      <c r="AD44" s="516"/>
      <c r="AE44" s="515"/>
    </row>
    <row r="45" spans="1:31" s="494" customFormat="1" ht="12.75">
      <c r="A45" s="514" t="s">
        <v>114</v>
      </c>
      <c r="B45" s="534" t="s">
        <v>115</v>
      </c>
      <c r="C45" s="535" t="s">
        <v>1451</v>
      </c>
      <c r="D45" s="534" t="s">
        <v>1481</v>
      </c>
      <c r="E45" s="533" t="s">
        <v>1480</v>
      </c>
      <c r="F45" s="532" t="s">
        <v>1459</v>
      </c>
      <c r="G45" s="531" t="s">
        <v>1502</v>
      </c>
      <c r="H45" s="528">
        <v>1222</v>
      </c>
      <c r="I45" s="519" t="s">
        <v>1439</v>
      </c>
      <c r="J45" s="530" t="s">
        <v>1478</v>
      </c>
      <c r="K45" s="529"/>
      <c r="L45" s="536" t="s">
        <v>32</v>
      </c>
      <c r="M45" s="526" t="s">
        <v>107</v>
      </c>
      <c r="N45" s="527">
        <v>1</v>
      </c>
      <c r="O45" s="526"/>
      <c r="P45" s="526"/>
      <c r="Q45" s="526"/>
      <c r="R45" s="525">
        <v>0.5</v>
      </c>
      <c r="S45" s="524">
        <f t="shared" si="1"/>
        <v>0</v>
      </c>
      <c r="T45" s="523" t="s">
        <v>110</v>
      </c>
      <c r="U45" s="519"/>
      <c r="V45" s="519"/>
      <c r="W45" s="522"/>
      <c r="X45" s="522"/>
      <c r="Y45" s="521"/>
      <c r="Z45" s="520"/>
      <c r="AA45" s="519"/>
      <c r="AB45" s="518"/>
      <c r="AC45" s="517">
        <f t="shared" si="2"/>
        <v>0</v>
      </c>
      <c r="AD45" s="516"/>
      <c r="AE45" s="515"/>
    </row>
    <row r="46" spans="1:31" s="494" customFormat="1" ht="12.75">
      <c r="A46" s="514" t="s">
        <v>114</v>
      </c>
      <c r="B46" s="534" t="s">
        <v>115</v>
      </c>
      <c r="C46" s="535" t="s">
        <v>1451</v>
      </c>
      <c r="D46" s="534" t="s">
        <v>1481</v>
      </c>
      <c r="E46" s="533" t="s">
        <v>1480</v>
      </c>
      <c r="F46" s="532"/>
      <c r="G46" s="531" t="s">
        <v>1501</v>
      </c>
      <c r="H46" s="528"/>
      <c r="I46" s="519"/>
      <c r="J46" s="530"/>
      <c r="K46" s="529" t="s">
        <v>1463</v>
      </c>
      <c r="L46" s="536" t="s">
        <v>32</v>
      </c>
      <c r="M46" s="526" t="s">
        <v>107</v>
      </c>
      <c r="N46" s="527">
        <v>1</v>
      </c>
      <c r="O46" s="526"/>
      <c r="P46" s="526"/>
      <c r="Q46" s="526"/>
      <c r="R46" s="525">
        <v>0.5</v>
      </c>
      <c r="S46" s="524">
        <f t="shared" si="1"/>
        <v>0</v>
      </c>
      <c r="T46" s="523" t="s">
        <v>110</v>
      </c>
      <c r="U46" s="519"/>
      <c r="V46" s="519"/>
      <c r="W46" s="522"/>
      <c r="X46" s="522"/>
      <c r="Y46" s="521"/>
      <c r="Z46" s="520"/>
      <c r="AA46" s="519"/>
      <c r="AB46" s="518"/>
      <c r="AC46" s="517">
        <f t="shared" si="2"/>
        <v>0</v>
      </c>
      <c r="AD46" s="516"/>
      <c r="AE46" s="515"/>
    </row>
    <row r="47" spans="1:31" s="494" customFormat="1" ht="12.75">
      <c r="A47" s="514" t="s">
        <v>114</v>
      </c>
      <c r="B47" s="534" t="s">
        <v>115</v>
      </c>
      <c r="C47" s="535" t="s">
        <v>1451</v>
      </c>
      <c r="D47" s="534" t="s">
        <v>1481</v>
      </c>
      <c r="E47" s="533" t="s">
        <v>1480</v>
      </c>
      <c r="F47" s="532" t="s">
        <v>1459</v>
      </c>
      <c r="G47" s="531" t="s">
        <v>1500</v>
      </c>
      <c r="H47" s="528">
        <v>1222</v>
      </c>
      <c r="I47" s="519" t="s">
        <v>1439</v>
      </c>
      <c r="J47" s="530" t="s">
        <v>1478</v>
      </c>
      <c r="K47" s="529"/>
      <c r="L47" s="536" t="s">
        <v>32</v>
      </c>
      <c r="M47" s="526" t="s">
        <v>1499</v>
      </c>
      <c r="N47" s="527">
        <v>1</v>
      </c>
      <c r="O47" s="526">
        <v>77</v>
      </c>
      <c r="P47" s="526">
        <v>50</v>
      </c>
      <c r="Q47" s="526">
        <v>53</v>
      </c>
      <c r="R47" s="537">
        <f>(O47*P47*Q47)/1000000</f>
        <v>0.20405</v>
      </c>
      <c r="S47" s="524">
        <f t="shared" si="1"/>
        <v>0</v>
      </c>
      <c r="T47" s="523" t="s">
        <v>110</v>
      </c>
      <c r="U47" s="519"/>
      <c r="V47" s="519"/>
      <c r="W47" s="522"/>
      <c r="X47" s="522"/>
      <c r="Y47" s="521"/>
      <c r="Z47" s="520"/>
      <c r="AA47" s="519"/>
      <c r="AB47" s="518"/>
      <c r="AC47" s="517">
        <f t="shared" si="2"/>
        <v>0</v>
      </c>
      <c r="AD47" s="516"/>
      <c r="AE47" s="515"/>
    </row>
    <row r="48" spans="1:31" s="494" customFormat="1" ht="12.75">
      <c r="A48" s="514" t="s">
        <v>114</v>
      </c>
      <c r="B48" s="534" t="s">
        <v>115</v>
      </c>
      <c r="C48" s="535" t="s">
        <v>1451</v>
      </c>
      <c r="D48" s="534" t="s">
        <v>1481</v>
      </c>
      <c r="E48" s="533" t="s">
        <v>1480</v>
      </c>
      <c r="F48" s="532" t="s">
        <v>1459</v>
      </c>
      <c r="G48" s="531" t="s">
        <v>1498</v>
      </c>
      <c r="H48" s="528">
        <v>1222</v>
      </c>
      <c r="I48" s="519" t="s">
        <v>1439</v>
      </c>
      <c r="J48" s="530" t="s">
        <v>1478</v>
      </c>
      <c r="K48" s="529"/>
      <c r="L48" s="536" t="s">
        <v>32</v>
      </c>
      <c r="M48" s="526" t="s">
        <v>111</v>
      </c>
      <c r="N48" s="527">
        <v>1</v>
      </c>
      <c r="O48" s="526">
        <v>150</v>
      </c>
      <c r="P48" s="526">
        <v>100</v>
      </c>
      <c r="Q48" s="526"/>
      <c r="R48" s="525">
        <v>0.1</v>
      </c>
      <c r="S48" s="524">
        <f t="shared" si="1"/>
        <v>0</v>
      </c>
      <c r="T48" s="523" t="s">
        <v>110</v>
      </c>
      <c r="U48" s="519"/>
      <c r="V48" s="519"/>
      <c r="W48" s="522"/>
      <c r="X48" s="522"/>
      <c r="Y48" s="521"/>
      <c r="Z48" s="520"/>
      <c r="AA48" s="519"/>
      <c r="AB48" s="518"/>
      <c r="AC48" s="517">
        <f t="shared" si="2"/>
        <v>0</v>
      </c>
      <c r="AD48" s="516"/>
      <c r="AE48" s="515"/>
    </row>
    <row r="49" spans="1:31" s="494" customFormat="1" ht="12.75">
      <c r="A49" s="514" t="s">
        <v>114</v>
      </c>
      <c r="B49" s="534" t="s">
        <v>115</v>
      </c>
      <c r="C49" s="535" t="s">
        <v>1451</v>
      </c>
      <c r="D49" s="534" t="s">
        <v>1481</v>
      </c>
      <c r="E49" s="533" t="s">
        <v>1480</v>
      </c>
      <c r="F49" s="532" t="s">
        <v>1459</v>
      </c>
      <c r="G49" s="531" t="s">
        <v>1497</v>
      </c>
      <c r="H49" s="528">
        <v>1222</v>
      </c>
      <c r="I49" s="519" t="s">
        <v>1439</v>
      </c>
      <c r="J49" s="530" t="s">
        <v>1478</v>
      </c>
      <c r="K49" s="529"/>
      <c r="L49" s="536" t="s">
        <v>32</v>
      </c>
      <c r="M49" s="526" t="s">
        <v>111</v>
      </c>
      <c r="N49" s="527">
        <v>1</v>
      </c>
      <c r="O49" s="526">
        <v>240</v>
      </c>
      <c r="P49" s="526">
        <v>120</v>
      </c>
      <c r="Q49" s="526"/>
      <c r="R49" s="525">
        <v>0.16</v>
      </c>
      <c r="S49" s="524">
        <f t="shared" si="1"/>
        <v>0</v>
      </c>
      <c r="T49" s="523" t="s">
        <v>110</v>
      </c>
      <c r="U49" s="519"/>
      <c r="V49" s="519"/>
      <c r="W49" s="522"/>
      <c r="X49" s="522"/>
      <c r="Y49" s="521"/>
      <c r="Z49" s="520"/>
      <c r="AA49" s="519"/>
      <c r="AB49" s="518"/>
      <c r="AC49" s="517">
        <f t="shared" si="2"/>
        <v>0</v>
      </c>
      <c r="AD49" s="516"/>
      <c r="AE49" s="515"/>
    </row>
    <row r="50" spans="1:31" s="494" customFormat="1" ht="12.75">
      <c r="A50" s="514" t="s">
        <v>114</v>
      </c>
      <c r="B50" s="534" t="s">
        <v>115</v>
      </c>
      <c r="C50" s="535" t="s">
        <v>1451</v>
      </c>
      <c r="D50" s="534" t="s">
        <v>1481</v>
      </c>
      <c r="E50" s="533" t="s">
        <v>1480</v>
      </c>
      <c r="F50" s="532" t="s">
        <v>1459</v>
      </c>
      <c r="G50" s="531" t="s">
        <v>1496</v>
      </c>
      <c r="H50" s="528">
        <v>1222</v>
      </c>
      <c r="I50" s="519" t="s">
        <v>1439</v>
      </c>
      <c r="J50" s="530" t="s">
        <v>1478</v>
      </c>
      <c r="K50" s="529"/>
      <c r="L50" s="536" t="s">
        <v>32</v>
      </c>
      <c r="M50" s="526" t="s">
        <v>111</v>
      </c>
      <c r="N50" s="527">
        <v>1</v>
      </c>
      <c r="O50" s="526">
        <v>60</v>
      </c>
      <c r="P50" s="526">
        <v>90</v>
      </c>
      <c r="Q50" s="526"/>
      <c r="R50" s="525">
        <v>0.06</v>
      </c>
      <c r="S50" s="524">
        <f t="shared" si="1"/>
        <v>0</v>
      </c>
      <c r="T50" s="523" t="s">
        <v>110</v>
      </c>
      <c r="U50" s="519"/>
      <c r="V50" s="519"/>
      <c r="W50" s="522"/>
      <c r="X50" s="522"/>
      <c r="Y50" s="521"/>
      <c r="Z50" s="520"/>
      <c r="AA50" s="519"/>
      <c r="AB50" s="518"/>
      <c r="AC50" s="517">
        <f t="shared" si="2"/>
        <v>0</v>
      </c>
      <c r="AD50" s="516"/>
      <c r="AE50" s="515"/>
    </row>
    <row r="51" spans="1:31" s="494" customFormat="1" ht="12.75">
      <c r="A51" s="514" t="s">
        <v>114</v>
      </c>
      <c r="B51" s="534" t="s">
        <v>115</v>
      </c>
      <c r="C51" s="535" t="s">
        <v>1451</v>
      </c>
      <c r="D51" s="534" t="s">
        <v>1481</v>
      </c>
      <c r="E51" s="533" t="s">
        <v>1480</v>
      </c>
      <c r="F51" s="532" t="s">
        <v>1459</v>
      </c>
      <c r="G51" s="531" t="s">
        <v>1495</v>
      </c>
      <c r="H51" s="528">
        <v>1222</v>
      </c>
      <c r="I51" s="519" t="s">
        <v>1439</v>
      </c>
      <c r="J51" s="530" t="s">
        <v>1478</v>
      </c>
      <c r="K51" s="529"/>
      <c r="L51" s="528" t="s">
        <v>48</v>
      </c>
      <c r="M51" s="526" t="s">
        <v>1483</v>
      </c>
      <c r="N51" s="527">
        <v>1</v>
      </c>
      <c r="O51" s="526"/>
      <c r="P51" s="526"/>
      <c r="Q51" s="526"/>
      <c r="R51" s="525">
        <v>0.14</v>
      </c>
      <c r="S51" s="524">
        <f t="shared" si="1"/>
        <v>0</v>
      </c>
      <c r="T51" s="523" t="s">
        <v>110</v>
      </c>
      <c r="U51" s="519"/>
      <c r="V51" s="519"/>
      <c r="W51" s="522"/>
      <c r="X51" s="522"/>
      <c r="Y51" s="521"/>
      <c r="Z51" s="520"/>
      <c r="AA51" s="519"/>
      <c r="AB51" s="518"/>
      <c r="AC51" s="517">
        <f t="shared" si="2"/>
        <v>0</v>
      </c>
      <c r="AD51" s="516"/>
      <c r="AE51" s="515"/>
    </row>
    <row r="52" spans="1:31" s="494" customFormat="1" ht="12.75">
      <c r="A52" s="514" t="s">
        <v>114</v>
      </c>
      <c r="B52" s="534" t="s">
        <v>115</v>
      </c>
      <c r="C52" s="535" t="s">
        <v>1451</v>
      </c>
      <c r="D52" s="534" t="s">
        <v>1481</v>
      </c>
      <c r="E52" s="533" t="s">
        <v>1480</v>
      </c>
      <c r="F52" s="532" t="s">
        <v>1459</v>
      </c>
      <c r="G52" s="531" t="s">
        <v>1494</v>
      </c>
      <c r="H52" s="528">
        <v>1222</v>
      </c>
      <c r="I52" s="519" t="s">
        <v>1439</v>
      </c>
      <c r="J52" s="530" t="s">
        <v>1478</v>
      </c>
      <c r="K52" s="529"/>
      <c r="L52" s="528" t="s">
        <v>48</v>
      </c>
      <c r="M52" s="526" t="s">
        <v>1483</v>
      </c>
      <c r="N52" s="527">
        <v>1</v>
      </c>
      <c r="O52" s="526"/>
      <c r="P52" s="526"/>
      <c r="Q52" s="526"/>
      <c r="R52" s="525">
        <v>0.14</v>
      </c>
      <c r="S52" s="524">
        <f t="shared" si="1"/>
        <v>0</v>
      </c>
      <c r="T52" s="523" t="s">
        <v>110</v>
      </c>
      <c r="U52" s="519"/>
      <c r="V52" s="519"/>
      <c r="W52" s="522"/>
      <c r="X52" s="522"/>
      <c r="Y52" s="521"/>
      <c r="Z52" s="520"/>
      <c r="AA52" s="519"/>
      <c r="AB52" s="518"/>
      <c r="AC52" s="517">
        <f t="shared" si="2"/>
        <v>0</v>
      </c>
      <c r="AD52" s="516"/>
      <c r="AE52" s="515"/>
    </row>
    <row r="53" spans="1:31" s="494" customFormat="1" ht="12.75">
      <c r="A53" s="514" t="s">
        <v>114</v>
      </c>
      <c r="B53" s="534" t="s">
        <v>115</v>
      </c>
      <c r="C53" s="535" t="s">
        <v>1451</v>
      </c>
      <c r="D53" s="534" t="s">
        <v>1481</v>
      </c>
      <c r="E53" s="533" t="s">
        <v>1480</v>
      </c>
      <c r="F53" s="532" t="s">
        <v>1459</v>
      </c>
      <c r="G53" s="531" t="s">
        <v>1493</v>
      </c>
      <c r="H53" s="528">
        <v>1222</v>
      </c>
      <c r="I53" s="519" t="s">
        <v>1439</v>
      </c>
      <c r="J53" s="530" t="s">
        <v>1478</v>
      </c>
      <c r="K53" s="529"/>
      <c r="L53" s="528" t="s">
        <v>48</v>
      </c>
      <c r="M53" s="526" t="s">
        <v>1483</v>
      </c>
      <c r="N53" s="527">
        <v>1</v>
      </c>
      <c r="O53" s="526"/>
      <c r="P53" s="526"/>
      <c r="Q53" s="526"/>
      <c r="R53" s="525">
        <v>0.14</v>
      </c>
      <c r="S53" s="524">
        <f t="shared" si="1"/>
        <v>0</v>
      </c>
      <c r="T53" s="523" t="s">
        <v>110</v>
      </c>
      <c r="U53" s="519"/>
      <c r="V53" s="519"/>
      <c r="W53" s="522"/>
      <c r="X53" s="522"/>
      <c r="Y53" s="521"/>
      <c r="Z53" s="520"/>
      <c r="AA53" s="519"/>
      <c r="AB53" s="518"/>
      <c r="AC53" s="517">
        <f t="shared" si="2"/>
        <v>0</v>
      </c>
      <c r="AD53" s="516"/>
      <c r="AE53" s="515"/>
    </row>
    <row r="54" spans="1:31" s="494" customFormat="1" ht="12.75">
      <c r="A54" s="514" t="s">
        <v>114</v>
      </c>
      <c r="B54" s="534" t="s">
        <v>115</v>
      </c>
      <c r="C54" s="535" t="s">
        <v>1451</v>
      </c>
      <c r="D54" s="534" t="s">
        <v>1481</v>
      </c>
      <c r="E54" s="533" t="s">
        <v>1480</v>
      </c>
      <c r="F54" s="532" t="s">
        <v>1459</v>
      </c>
      <c r="G54" s="531" t="s">
        <v>1492</v>
      </c>
      <c r="H54" s="528">
        <v>1222</v>
      </c>
      <c r="I54" s="519" t="s">
        <v>1439</v>
      </c>
      <c r="J54" s="530" t="s">
        <v>1478</v>
      </c>
      <c r="K54" s="529"/>
      <c r="L54" s="528" t="s">
        <v>48</v>
      </c>
      <c r="M54" s="526" t="s">
        <v>1483</v>
      </c>
      <c r="N54" s="527">
        <v>1</v>
      </c>
      <c r="O54" s="526"/>
      <c r="P54" s="526"/>
      <c r="Q54" s="526"/>
      <c r="R54" s="525">
        <v>0.14</v>
      </c>
      <c r="S54" s="524">
        <f t="shared" si="1"/>
        <v>0</v>
      </c>
      <c r="T54" s="523" t="s">
        <v>110</v>
      </c>
      <c r="U54" s="519"/>
      <c r="V54" s="519"/>
      <c r="W54" s="522"/>
      <c r="X54" s="522"/>
      <c r="Y54" s="521"/>
      <c r="Z54" s="520"/>
      <c r="AA54" s="519"/>
      <c r="AB54" s="518"/>
      <c r="AC54" s="517">
        <f t="shared" si="2"/>
        <v>0</v>
      </c>
      <c r="AD54" s="516"/>
      <c r="AE54" s="515"/>
    </row>
    <row r="55" spans="1:31" s="494" customFormat="1" ht="12.75">
      <c r="A55" s="514" t="s">
        <v>114</v>
      </c>
      <c r="B55" s="534" t="s">
        <v>115</v>
      </c>
      <c r="C55" s="535" t="s">
        <v>1451</v>
      </c>
      <c r="D55" s="534" t="s">
        <v>1481</v>
      </c>
      <c r="E55" s="533" t="s">
        <v>1480</v>
      </c>
      <c r="F55" s="532" t="s">
        <v>1459</v>
      </c>
      <c r="G55" s="531" t="s">
        <v>1491</v>
      </c>
      <c r="H55" s="528">
        <v>1222</v>
      </c>
      <c r="I55" s="519" t="s">
        <v>1439</v>
      </c>
      <c r="J55" s="530" t="s">
        <v>1478</v>
      </c>
      <c r="K55" s="529"/>
      <c r="L55" s="528" t="s">
        <v>48</v>
      </c>
      <c r="M55" s="526" t="s">
        <v>1483</v>
      </c>
      <c r="N55" s="527">
        <v>1</v>
      </c>
      <c r="O55" s="526"/>
      <c r="P55" s="526"/>
      <c r="Q55" s="526"/>
      <c r="R55" s="525">
        <v>0.14</v>
      </c>
      <c r="S55" s="524">
        <f t="shared" si="1"/>
        <v>0</v>
      </c>
      <c r="T55" s="523" t="s">
        <v>110</v>
      </c>
      <c r="U55" s="519"/>
      <c r="V55" s="519"/>
      <c r="W55" s="522"/>
      <c r="X55" s="522"/>
      <c r="Y55" s="521"/>
      <c r="Z55" s="520"/>
      <c r="AA55" s="519"/>
      <c r="AB55" s="518"/>
      <c r="AC55" s="517">
        <f t="shared" si="2"/>
        <v>0</v>
      </c>
      <c r="AD55" s="516"/>
      <c r="AE55" s="515"/>
    </row>
    <row r="56" spans="1:31" s="494" customFormat="1" ht="12.75">
      <c r="A56" s="514" t="s">
        <v>114</v>
      </c>
      <c r="B56" s="534" t="s">
        <v>115</v>
      </c>
      <c r="C56" s="535" t="s">
        <v>1451</v>
      </c>
      <c r="D56" s="534" t="s">
        <v>1481</v>
      </c>
      <c r="E56" s="533" t="s">
        <v>1480</v>
      </c>
      <c r="F56" s="532"/>
      <c r="G56" s="531" t="s">
        <v>1490</v>
      </c>
      <c r="H56" s="528"/>
      <c r="I56" s="519"/>
      <c r="J56" s="530"/>
      <c r="K56" s="529" t="s">
        <v>1463</v>
      </c>
      <c r="L56" s="528" t="s">
        <v>48</v>
      </c>
      <c r="M56" s="526" t="s">
        <v>760</v>
      </c>
      <c r="N56" s="527">
        <v>1</v>
      </c>
      <c r="O56" s="526"/>
      <c r="P56" s="526"/>
      <c r="Q56" s="526"/>
      <c r="R56" s="525">
        <v>0.15</v>
      </c>
      <c r="S56" s="524">
        <f t="shared" si="1"/>
        <v>0</v>
      </c>
      <c r="T56" s="523" t="s">
        <v>110</v>
      </c>
      <c r="U56" s="519"/>
      <c r="V56" s="519"/>
      <c r="W56" s="522"/>
      <c r="X56" s="522"/>
      <c r="Y56" s="521"/>
      <c r="Z56" s="520"/>
      <c r="AA56" s="519"/>
      <c r="AB56" s="518"/>
      <c r="AC56" s="517">
        <f t="shared" si="2"/>
        <v>0</v>
      </c>
      <c r="AD56" s="516"/>
      <c r="AE56" s="515"/>
    </row>
    <row r="57" spans="1:31" s="494" customFormat="1" ht="12.75">
      <c r="A57" s="514" t="s">
        <v>114</v>
      </c>
      <c r="B57" s="534" t="s">
        <v>115</v>
      </c>
      <c r="C57" s="535" t="s">
        <v>1451</v>
      </c>
      <c r="D57" s="534" t="s">
        <v>1481</v>
      </c>
      <c r="E57" s="533" t="s">
        <v>1480</v>
      </c>
      <c r="F57" s="532" t="s">
        <v>1459</v>
      </c>
      <c r="G57" s="531" t="s">
        <v>1489</v>
      </c>
      <c r="H57" s="528">
        <v>1213</v>
      </c>
      <c r="I57" s="519" t="s">
        <v>1439</v>
      </c>
      <c r="J57" s="530" t="s">
        <v>1432</v>
      </c>
      <c r="K57" s="529"/>
      <c r="L57" s="528" t="s">
        <v>48</v>
      </c>
      <c r="M57" s="526" t="s">
        <v>405</v>
      </c>
      <c r="N57" s="527">
        <v>1</v>
      </c>
      <c r="O57" s="526"/>
      <c r="P57" s="526"/>
      <c r="Q57" s="526"/>
      <c r="R57" s="525" t="s">
        <v>757</v>
      </c>
      <c r="S57" s="524">
        <f t="shared" si="1"/>
        <v>0</v>
      </c>
      <c r="T57" s="523" t="s">
        <v>110</v>
      </c>
      <c r="U57" s="519"/>
      <c r="V57" s="519"/>
      <c r="W57" s="522"/>
      <c r="X57" s="522"/>
      <c r="Y57" s="521"/>
      <c r="Z57" s="520"/>
      <c r="AA57" s="519"/>
      <c r="AB57" s="518"/>
      <c r="AC57" s="517">
        <f t="shared" si="2"/>
        <v>0</v>
      </c>
      <c r="AD57" s="516"/>
      <c r="AE57" s="515"/>
    </row>
    <row r="58" spans="1:31" s="494" customFormat="1" ht="12.75">
      <c r="A58" s="514" t="s">
        <v>114</v>
      </c>
      <c r="B58" s="534" t="s">
        <v>115</v>
      </c>
      <c r="C58" s="535" t="s">
        <v>1451</v>
      </c>
      <c r="D58" s="534" t="s">
        <v>1481</v>
      </c>
      <c r="E58" s="533" t="s">
        <v>1480</v>
      </c>
      <c r="F58" s="532" t="s">
        <v>1459</v>
      </c>
      <c r="G58" s="531" t="s">
        <v>1488</v>
      </c>
      <c r="H58" s="528">
        <v>1222</v>
      </c>
      <c r="I58" s="519" t="s">
        <v>1439</v>
      </c>
      <c r="J58" s="530" t="s">
        <v>1478</v>
      </c>
      <c r="K58" s="529"/>
      <c r="L58" s="528" t="s">
        <v>48</v>
      </c>
      <c r="M58" s="526" t="s">
        <v>1485</v>
      </c>
      <c r="N58" s="527">
        <v>1</v>
      </c>
      <c r="O58" s="526"/>
      <c r="P58" s="526"/>
      <c r="Q58" s="526"/>
      <c r="R58" s="525" t="s">
        <v>757</v>
      </c>
      <c r="S58" s="524">
        <f t="shared" si="1"/>
        <v>0</v>
      </c>
      <c r="T58" s="523" t="s">
        <v>110</v>
      </c>
      <c r="U58" s="519"/>
      <c r="V58" s="519"/>
      <c r="W58" s="522"/>
      <c r="X58" s="522"/>
      <c r="Y58" s="521"/>
      <c r="Z58" s="520"/>
      <c r="AA58" s="519"/>
      <c r="AB58" s="518"/>
      <c r="AC58" s="517">
        <f t="shared" si="2"/>
        <v>0</v>
      </c>
      <c r="AD58" s="516"/>
      <c r="AE58" s="515"/>
    </row>
    <row r="59" spans="1:31" s="494" customFormat="1" ht="12.75">
      <c r="A59" s="514" t="s">
        <v>114</v>
      </c>
      <c r="B59" s="534" t="s">
        <v>115</v>
      </c>
      <c r="C59" s="535" t="s">
        <v>1451</v>
      </c>
      <c r="D59" s="534" t="s">
        <v>1481</v>
      </c>
      <c r="E59" s="533" t="s">
        <v>1480</v>
      </c>
      <c r="F59" s="532" t="s">
        <v>1459</v>
      </c>
      <c r="G59" s="531" t="s">
        <v>1487</v>
      </c>
      <c r="H59" s="528">
        <v>1222</v>
      </c>
      <c r="I59" s="519" t="s">
        <v>1439</v>
      </c>
      <c r="J59" s="530" t="s">
        <v>1478</v>
      </c>
      <c r="K59" s="529"/>
      <c r="L59" s="528" t="s">
        <v>48</v>
      </c>
      <c r="M59" s="526" t="s">
        <v>1485</v>
      </c>
      <c r="N59" s="527">
        <v>1</v>
      </c>
      <c r="O59" s="526"/>
      <c r="P59" s="526"/>
      <c r="Q59" s="526"/>
      <c r="R59" s="525" t="s">
        <v>757</v>
      </c>
      <c r="S59" s="524">
        <f t="shared" si="1"/>
        <v>0</v>
      </c>
      <c r="T59" s="523" t="s">
        <v>110</v>
      </c>
      <c r="U59" s="519"/>
      <c r="V59" s="519"/>
      <c r="W59" s="522"/>
      <c r="X59" s="522"/>
      <c r="Y59" s="521"/>
      <c r="Z59" s="520"/>
      <c r="AA59" s="519"/>
      <c r="AB59" s="518"/>
      <c r="AC59" s="517">
        <f t="shared" si="2"/>
        <v>0</v>
      </c>
      <c r="AD59" s="516"/>
      <c r="AE59" s="515"/>
    </row>
    <row r="60" spans="1:31" s="494" customFormat="1" ht="12.75">
      <c r="A60" s="514" t="s">
        <v>114</v>
      </c>
      <c r="B60" s="534" t="s">
        <v>115</v>
      </c>
      <c r="C60" s="535" t="s">
        <v>1451</v>
      </c>
      <c r="D60" s="534" t="s">
        <v>1481</v>
      </c>
      <c r="E60" s="533" t="s">
        <v>1480</v>
      </c>
      <c r="F60" s="532" t="s">
        <v>1459</v>
      </c>
      <c r="G60" s="531" t="s">
        <v>1486</v>
      </c>
      <c r="H60" s="528">
        <v>1222</v>
      </c>
      <c r="I60" s="519" t="s">
        <v>1439</v>
      </c>
      <c r="J60" s="530" t="s">
        <v>1478</v>
      </c>
      <c r="K60" s="529"/>
      <c r="L60" s="528" t="s">
        <v>48</v>
      </c>
      <c r="M60" s="526" t="s">
        <v>1485</v>
      </c>
      <c r="N60" s="527">
        <v>1</v>
      </c>
      <c r="O60" s="526"/>
      <c r="P60" s="526"/>
      <c r="Q60" s="526"/>
      <c r="R60" s="525" t="s">
        <v>757</v>
      </c>
      <c r="S60" s="524">
        <f t="shared" si="1"/>
        <v>0</v>
      </c>
      <c r="T60" s="523" t="s">
        <v>110</v>
      </c>
      <c r="U60" s="519"/>
      <c r="V60" s="519"/>
      <c r="W60" s="522"/>
      <c r="X60" s="522"/>
      <c r="Y60" s="521"/>
      <c r="Z60" s="520"/>
      <c r="AA60" s="519"/>
      <c r="AB60" s="518"/>
      <c r="AC60" s="517">
        <f t="shared" si="2"/>
        <v>0</v>
      </c>
      <c r="AD60" s="516"/>
      <c r="AE60" s="515"/>
    </row>
    <row r="61" spans="1:31" s="494" customFormat="1" ht="12.75">
      <c r="A61" s="514" t="s">
        <v>114</v>
      </c>
      <c r="B61" s="534" t="s">
        <v>115</v>
      </c>
      <c r="C61" s="535" t="s">
        <v>1451</v>
      </c>
      <c r="D61" s="534" t="s">
        <v>1481</v>
      </c>
      <c r="E61" s="533" t="s">
        <v>1480</v>
      </c>
      <c r="F61" s="532" t="s">
        <v>1459</v>
      </c>
      <c r="G61" s="531" t="s">
        <v>1484</v>
      </c>
      <c r="H61" s="528">
        <v>1222</v>
      </c>
      <c r="I61" s="519" t="s">
        <v>1439</v>
      </c>
      <c r="J61" s="530" t="s">
        <v>1478</v>
      </c>
      <c r="K61" s="529"/>
      <c r="L61" s="528" t="s">
        <v>48</v>
      </c>
      <c r="M61" s="526" t="s">
        <v>1483</v>
      </c>
      <c r="N61" s="527">
        <v>1</v>
      </c>
      <c r="O61" s="526"/>
      <c r="P61" s="526"/>
      <c r="Q61" s="526"/>
      <c r="R61" s="525">
        <v>0.14</v>
      </c>
      <c r="S61" s="524">
        <f t="shared" si="1"/>
        <v>0</v>
      </c>
      <c r="T61" s="523" t="s">
        <v>110</v>
      </c>
      <c r="U61" s="519"/>
      <c r="V61" s="519"/>
      <c r="W61" s="522"/>
      <c r="X61" s="522"/>
      <c r="Y61" s="521"/>
      <c r="Z61" s="520"/>
      <c r="AA61" s="519"/>
      <c r="AB61" s="518"/>
      <c r="AC61" s="517">
        <f t="shared" si="2"/>
        <v>0</v>
      </c>
      <c r="AD61" s="516"/>
      <c r="AE61" s="515"/>
    </row>
    <row r="62" spans="1:31" s="494" customFormat="1" ht="12.75">
      <c r="A62" s="514" t="s">
        <v>114</v>
      </c>
      <c r="B62" s="534" t="s">
        <v>115</v>
      </c>
      <c r="C62" s="535" t="s">
        <v>1451</v>
      </c>
      <c r="D62" s="534" t="s">
        <v>1481</v>
      </c>
      <c r="E62" s="533" t="s">
        <v>1480</v>
      </c>
      <c r="F62" s="532"/>
      <c r="G62" s="531" t="s">
        <v>1482</v>
      </c>
      <c r="H62" s="528"/>
      <c r="I62" s="519"/>
      <c r="J62" s="530"/>
      <c r="K62" s="529" t="s">
        <v>1463</v>
      </c>
      <c r="L62" s="528" t="s">
        <v>48</v>
      </c>
      <c r="M62" s="526" t="s">
        <v>760</v>
      </c>
      <c r="N62" s="527">
        <v>1</v>
      </c>
      <c r="O62" s="526"/>
      <c r="P62" s="526"/>
      <c r="Q62" s="526"/>
      <c r="R62" s="525" t="s">
        <v>757</v>
      </c>
      <c r="S62" s="524">
        <f t="shared" si="1"/>
        <v>0</v>
      </c>
      <c r="T62" s="523" t="s">
        <v>110</v>
      </c>
      <c r="U62" s="519"/>
      <c r="V62" s="519"/>
      <c r="W62" s="522"/>
      <c r="X62" s="522"/>
      <c r="Y62" s="521"/>
      <c r="Z62" s="520"/>
      <c r="AA62" s="519"/>
      <c r="AB62" s="518"/>
      <c r="AC62" s="517">
        <f t="shared" si="2"/>
        <v>0</v>
      </c>
      <c r="AD62" s="516"/>
      <c r="AE62" s="515"/>
    </row>
    <row r="63" spans="1:31" s="494" customFormat="1" ht="13.5" thickBot="1">
      <c r="A63" s="640" t="s">
        <v>114</v>
      </c>
      <c r="B63" s="511" t="s">
        <v>115</v>
      </c>
      <c r="C63" s="513" t="s">
        <v>1451</v>
      </c>
      <c r="D63" s="511" t="s">
        <v>1481</v>
      </c>
      <c r="E63" s="512" t="s">
        <v>1480</v>
      </c>
      <c r="F63" s="511"/>
      <c r="G63" s="510" t="s">
        <v>1479</v>
      </c>
      <c r="H63" s="507"/>
      <c r="I63" s="499"/>
      <c r="J63" s="509"/>
      <c r="K63" s="508" t="s">
        <v>1463</v>
      </c>
      <c r="L63" s="507" t="s">
        <v>48</v>
      </c>
      <c r="M63" s="506" t="s">
        <v>760</v>
      </c>
      <c r="N63" s="506">
        <v>1</v>
      </c>
      <c r="O63" s="506"/>
      <c r="P63" s="506"/>
      <c r="Q63" s="506"/>
      <c r="R63" s="505" t="s">
        <v>757</v>
      </c>
      <c r="S63" s="504">
        <f t="shared" si="1"/>
        <v>0</v>
      </c>
      <c r="T63" s="503" t="s">
        <v>110</v>
      </c>
      <c r="U63" s="499"/>
      <c r="V63" s="499"/>
      <c r="W63" s="502"/>
      <c r="X63" s="502"/>
      <c r="Y63" s="501"/>
      <c r="Z63" s="500"/>
      <c r="AA63" s="499"/>
      <c r="AB63" s="498"/>
      <c r="AC63" s="497">
        <f t="shared" si="2"/>
        <v>0</v>
      </c>
      <c r="AD63" s="496"/>
      <c r="AE63" s="495"/>
    </row>
    <row r="69" ht="12.75">
      <c r="M69"/>
    </row>
  </sheetData>
  <sheetProtection/>
  <protectedRanges>
    <protectedRange sqref="N4:P8 Q4:Q7" name="Plage5"/>
    <protectedRange sqref="T26:AB64 T69:AB967" name="Plage3"/>
    <protectedRange sqref="B1:B2" name="Plage1"/>
    <protectedRange sqref="R29:R30 R33 A31:A33 A26:Q30 B31:Q31 A64:Q64 A63:B63 D63:Q63 A32:Q37 R35:R37 A38:R46 R48:R64 A47:Q62 A69:R967" name="Plage2"/>
    <protectedRange sqref="AD26:AE64 AD69:AE967" name="Plage4"/>
    <protectedRange sqref="R26 R34 R31:R32 R47" name="Plage2_1_1_1"/>
    <protectedRange sqref="R27" name="Plage2_1_1_1_1"/>
    <protectedRange sqref="R28" name="Plage2_1_1_1_2"/>
    <protectedRange sqref="Q8" name="Plage5_1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InputMessage="1" showErrorMessage="1" sqref="Y26:Y63">
      <formula1>"DOCBUR,DOCBIBLIO"</formula1>
    </dataValidation>
    <dataValidation type="list" allowBlank="1" showErrorMessage="1" prompt="&#10;" sqref="L26:L63">
      <formula1>"INFO,MOB,VER,ROC,DIV,LAB,FRAG"</formula1>
    </dataValidation>
    <dataValidation type="list" allowBlank="1" showInputMessage="1" showErrorMessage="1" sqref="Q5 W26:X63 AD26:AD63 T26:T63">
      <formula1>"O,N"</formula1>
    </dataValidation>
    <dataValidation type="list" allowBlank="1" showInputMessage="1" showErrorMessage="1" sqref="Q4">
      <formula1>"A-1,A-2,B-1,B-2,C-1,C-2,D-1,D-2,E-1,E-2,F-1,F-2"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AD25">
      <formula1>"O/N"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6"/>
  <sheetViews>
    <sheetView zoomScalePageLayoutView="0" workbookViewId="0" topLeftCell="A2">
      <selection activeCell="E35" sqref="E35"/>
    </sheetView>
  </sheetViews>
  <sheetFormatPr defaultColWidth="11.421875" defaultRowHeight="12.75"/>
  <cols>
    <col min="1" max="1" width="15.8515625" style="491" customWidth="1"/>
    <col min="2" max="2" width="11.28125" style="491" customWidth="1"/>
    <col min="3" max="3" width="7.421875" style="491" customWidth="1"/>
    <col min="4" max="4" width="8.421875" style="491" customWidth="1"/>
    <col min="5" max="5" width="6.7109375" style="491" customWidth="1"/>
    <col min="6" max="6" width="15.421875" style="491" customWidth="1"/>
    <col min="7" max="7" width="9.57421875" style="493" customWidth="1"/>
    <col min="8" max="8" width="5.7109375" style="492" customWidth="1"/>
    <col min="9" max="9" width="4.421875" style="492" bestFit="1" customWidth="1"/>
    <col min="10" max="10" width="5.421875" style="492" bestFit="1" customWidth="1"/>
    <col min="11" max="11" width="10.00390625" style="492" customWidth="1"/>
    <col min="12" max="12" width="8.421875" style="491" customWidth="1"/>
    <col min="13" max="13" width="32.00390625" style="491" customWidth="1"/>
    <col min="14" max="14" width="3.8515625" style="491" bestFit="1" customWidth="1"/>
    <col min="15" max="15" width="5.00390625" style="491" bestFit="1" customWidth="1"/>
    <col min="16" max="16" width="6.7109375" style="491" customWidth="1"/>
    <col min="17" max="17" width="8.8515625" style="491" customWidth="1"/>
    <col min="18" max="18" width="10.7109375" style="491" customWidth="1"/>
    <col min="19" max="19" width="7.57421875" style="491" customWidth="1"/>
    <col min="20" max="20" width="8.140625" style="492" customWidth="1"/>
    <col min="21" max="22" width="9.8515625" style="492" customWidth="1"/>
    <col min="23" max="24" width="7.28125" style="492" customWidth="1"/>
    <col min="25" max="25" width="9.00390625" style="492" customWidth="1"/>
    <col min="26" max="26" width="24.140625" style="492" customWidth="1"/>
    <col min="27" max="27" width="8.00390625" style="492" bestFit="1" customWidth="1"/>
    <col min="28" max="28" width="8.7109375" style="492" bestFit="1" customWidth="1"/>
    <col min="29" max="30" width="5.7109375" style="492" bestFit="1" customWidth="1"/>
    <col min="31" max="31" width="29.140625" style="492" customWidth="1"/>
    <col min="32" max="33" width="13.7109375" style="491" customWidth="1"/>
    <col min="34" max="34" width="19.421875" style="491" customWidth="1"/>
    <col min="35" max="16384" width="11.421875" style="491" customWidth="1"/>
  </cols>
  <sheetData>
    <row r="1" spans="1:33" ht="21" customHeight="1">
      <c r="A1" s="639" t="s">
        <v>1530</v>
      </c>
      <c r="B1" s="639"/>
      <c r="C1" s="637"/>
      <c r="D1" s="638"/>
      <c r="E1" s="638"/>
      <c r="F1" s="638"/>
      <c r="G1" s="638"/>
      <c r="H1" s="635"/>
      <c r="I1" s="635"/>
      <c r="J1" s="635"/>
      <c r="K1" s="635"/>
      <c r="L1" s="638"/>
      <c r="M1" s="638"/>
      <c r="N1" s="638"/>
      <c r="O1" s="638"/>
      <c r="P1" s="638"/>
      <c r="Q1" s="638"/>
      <c r="R1" s="637"/>
      <c r="S1" s="637"/>
      <c r="T1" s="635"/>
      <c r="U1" s="635"/>
      <c r="V1" s="635"/>
      <c r="W1" s="635"/>
      <c r="X1" s="636"/>
      <c r="Y1" s="636"/>
      <c r="Z1" s="636"/>
      <c r="AA1" s="636"/>
      <c r="AB1" s="636"/>
      <c r="AC1" s="636"/>
      <c r="AD1" s="636"/>
      <c r="AE1" s="635"/>
      <c r="AF1" s="594"/>
      <c r="AG1" s="594"/>
    </row>
    <row r="2" spans="1:33" ht="15.75">
      <c r="A2" s="634" t="s">
        <v>712</v>
      </c>
      <c r="B2" s="634" t="s">
        <v>1481</v>
      </c>
      <c r="C2" s="631"/>
      <c r="D2" s="632"/>
      <c r="E2" s="632"/>
      <c r="F2" s="632"/>
      <c r="G2" s="632"/>
      <c r="H2" s="634"/>
      <c r="I2" s="629"/>
      <c r="J2" s="633"/>
      <c r="K2" s="631"/>
      <c r="L2" s="632"/>
      <c r="M2" s="632"/>
      <c r="N2" s="632"/>
      <c r="O2" s="632"/>
      <c r="P2" s="632"/>
      <c r="Q2" s="632"/>
      <c r="R2" s="631"/>
      <c r="S2" s="631"/>
      <c r="T2" s="629"/>
      <c r="U2" s="629"/>
      <c r="V2" s="629"/>
      <c r="W2" s="629"/>
      <c r="X2" s="630"/>
      <c r="Y2" s="630"/>
      <c r="Z2" s="630"/>
      <c r="AA2" s="630"/>
      <c r="AB2" s="630"/>
      <c r="AC2" s="630"/>
      <c r="AD2" s="630"/>
      <c r="AE2" s="629"/>
      <c r="AF2" s="594"/>
      <c r="AG2" s="594"/>
    </row>
    <row r="3" spans="1:31" s="594" customFormat="1" ht="16.5" thickBot="1">
      <c r="A3" s="593"/>
      <c r="B3" s="593"/>
      <c r="D3" s="592"/>
      <c r="E3" s="592"/>
      <c r="F3" s="592"/>
      <c r="G3" s="592"/>
      <c r="H3" s="593"/>
      <c r="I3" s="587"/>
      <c r="J3" s="595"/>
      <c r="L3" s="592"/>
      <c r="M3" s="592"/>
      <c r="N3" s="592"/>
      <c r="O3" s="592"/>
      <c r="P3" s="592"/>
      <c r="Q3" s="592"/>
      <c r="T3" s="587"/>
      <c r="U3" s="587"/>
      <c r="V3" s="587"/>
      <c r="W3" s="587"/>
      <c r="X3" s="588"/>
      <c r="Y3" s="588"/>
      <c r="Z3" s="588"/>
      <c r="AA3" s="588"/>
      <c r="AB3" s="588"/>
      <c r="AC3" s="588"/>
      <c r="AD3" s="588"/>
      <c r="AE3" s="587"/>
    </row>
    <row r="4" spans="1:31" ht="15.75">
      <c r="A4" s="608"/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28" t="s">
        <v>66</v>
      </c>
      <c r="M4" s="627"/>
      <c r="N4" s="626" t="s">
        <v>81</v>
      </c>
      <c r="O4" s="625"/>
      <c r="P4" s="624"/>
      <c r="Q4" s="623" t="s">
        <v>67</v>
      </c>
      <c r="R4" s="608"/>
      <c r="S4" s="590"/>
      <c r="T4" s="592"/>
      <c r="U4" s="622"/>
      <c r="V4" s="622"/>
      <c r="W4" s="590"/>
      <c r="X4" s="590"/>
      <c r="Y4" s="588"/>
      <c r="Z4" s="587"/>
      <c r="AA4" s="587"/>
      <c r="AB4" s="587"/>
      <c r="AC4" s="587"/>
      <c r="AD4" s="587"/>
      <c r="AE4" s="587"/>
    </row>
    <row r="5" spans="1:31" ht="15.75">
      <c r="A5" s="803" t="s">
        <v>13</v>
      </c>
      <c r="B5" s="603" t="s">
        <v>100</v>
      </c>
      <c r="C5" s="602" t="s">
        <v>67</v>
      </c>
      <c r="D5" s="592"/>
      <c r="E5" s="592"/>
      <c r="F5" s="592"/>
      <c r="G5" s="592"/>
      <c r="H5" s="587"/>
      <c r="I5" s="587"/>
      <c r="J5" s="595"/>
      <c r="K5" s="594"/>
      <c r="L5" s="619" t="s">
        <v>98</v>
      </c>
      <c r="M5" s="618"/>
      <c r="N5" s="618"/>
      <c r="O5" s="617"/>
      <c r="P5" s="616"/>
      <c r="Q5" s="621" t="s">
        <v>99</v>
      </c>
      <c r="R5" s="608"/>
      <c r="S5" s="587"/>
      <c r="T5" s="592"/>
      <c r="U5" s="591"/>
      <c r="V5" s="591"/>
      <c r="W5" s="590"/>
      <c r="X5" s="614"/>
      <c r="Y5" s="588"/>
      <c r="Z5" s="587"/>
      <c r="AA5" s="587"/>
      <c r="AB5" s="587"/>
      <c r="AC5" s="587"/>
      <c r="AD5" s="587"/>
      <c r="AE5" s="587"/>
    </row>
    <row r="6" spans="1:31" ht="15.75">
      <c r="A6" s="804"/>
      <c r="B6" s="602"/>
      <c r="C6" s="602" t="s">
        <v>68</v>
      </c>
      <c r="D6" s="592"/>
      <c r="E6" s="592"/>
      <c r="F6" s="592"/>
      <c r="G6" s="592"/>
      <c r="H6" s="587"/>
      <c r="I6" s="587"/>
      <c r="J6" s="595"/>
      <c r="K6" s="594"/>
      <c r="L6" s="619" t="s">
        <v>101</v>
      </c>
      <c r="M6" s="618"/>
      <c r="N6" s="618"/>
      <c r="O6" s="617"/>
      <c r="P6" s="616"/>
      <c r="Q6" s="620">
        <v>0</v>
      </c>
      <c r="R6" s="608"/>
      <c r="S6" s="587"/>
      <c r="T6" s="592"/>
      <c r="U6" s="591"/>
      <c r="V6" s="591"/>
      <c r="W6" s="590"/>
      <c r="X6" s="614"/>
      <c r="Y6" s="588"/>
      <c r="Z6" s="587"/>
      <c r="AA6" s="587"/>
      <c r="AB6" s="587"/>
      <c r="AC6" s="587"/>
      <c r="AD6" s="587"/>
      <c r="AE6" s="587"/>
    </row>
    <row r="7" spans="1:31" ht="18" customHeight="1">
      <c r="A7" s="803" t="s">
        <v>65</v>
      </c>
      <c r="B7" s="603" t="s">
        <v>100</v>
      </c>
      <c r="C7" s="602" t="s">
        <v>69</v>
      </c>
      <c r="D7" s="592"/>
      <c r="E7" s="592"/>
      <c r="F7" s="592"/>
      <c r="G7" s="592"/>
      <c r="H7" s="587"/>
      <c r="I7" s="587"/>
      <c r="J7" s="595"/>
      <c r="K7" s="594"/>
      <c r="L7" s="619" t="s">
        <v>103</v>
      </c>
      <c r="M7" s="618"/>
      <c r="N7" s="618"/>
      <c r="O7" s="617"/>
      <c r="P7" s="616"/>
      <c r="Q7" s="615" t="e">
        <f>Q8/Q6</f>
        <v>#DIV/0!</v>
      </c>
      <c r="R7" s="608"/>
      <c r="S7" s="587"/>
      <c r="T7" s="592"/>
      <c r="U7" s="591"/>
      <c r="V7" s="591"/>
      <c r="W7" s="590"/>
      <c r="X7" s="614"/>
      <c r="Y7" s="588"/>
      <c r="Z7" s="587"/>
      <c r="AA7" s="587"/>
      <c r="AB7" s="587"/>
      <c r="AC7" s="587"/>
      <c r="AD7" s="587"/>
      <c r="AE7" s="587"/>
    </row>
    <row r="8" spans="1:31" ht="16.5" thickBot="1">
      <c r="A8" s="804"/>
      <c r="B8" s="602"/>
      <c r="C8" s="602" t="s">
        <v>70</v>
      </c>
      <c r="D8" s="592"/>
      <c r="E8" s="592"/>
      <c r="F8" s="592"/>
      <c r="G8" s="592"/>
      <c r="H8" s="587"/>
      <c r="I8" s="587"/>
      <c r="J8" s="595"/>
      <c r="K8" s="594"/>
      <c r="L8" s="613" t="s">
        <v>102</v>
      </c>
      <c r="M8" s="612"/>
      <c r="N8" s="612"/>
      <c r="O8" s="611"/>
      <c r="P8" s="610"/>
      <c r="Q8" s="609">
        <f>SUM($R$26:$R$907)+SUM($AB$26:$AB$907)</f>
        <v>1</v>
      </c>
      <c r="R8" s="608"/>
      <c r="S8" s="587"/>
      <c r="T8" s="592"/>
      <c r="U8" s="591"/>
      <c r="V8" s="591"/>
      <c r="W8" s="590"/>
      <c r="X8" s="589"/>
      <c r="Y8" s="588"/>
      <c r="Z8" s="587"/>
      <c r="AA8" s="587"/>
      <c r="AB8" s="587"/>
      <c r="AC8" s="587"/>
      <c r="AD8" s="587"/>
      <c r="AE8" s="587"/>
    </row>
    <row r="9" spans="1:31" ht="16.5" thickBot="1">
      <c r="A9" s="803" t="s">
        <v>14</v>
      </c>
      <c r="B9" s="603" t="s">
        <v>100</v>
      </c>
      <c r="C9" s="602" t="s">
        <v>71</v>
      </c>
      <c r="D9" s="592"/>
      <c r="E9" s="592"/>
      <c r="F9" s="592"/>
      <c r="G9" s="592"/>
      <c r="H9" s="587"/>
      <c r="I9" s="587"/>
      <c r="J9" s="595"/>
      <c r="K9" s="594"/>
      <c r="L9" s="593"/>
      <c r="M9" s="592"/>
      <c r="N9" s="592"/>
      <c r="O9" s="591"/>
      <c r="P9" s="590"/>
      <c r="Q9" s="589"/>
      <c r="R9" s="587"/>
      <c r="S9" s="587"/>
      <c r="T9" s="592"/>
      <c r="U9" s="591"/>
      <c r="V9" s="591"/>
      <c r="W9" s="590"/>
      <c r="X9" s="589"/>
      <c r="Y9" s="588"/>
      <c r="Z9" s="587"/>
      <c r="AA9" s="587"/>
      <c r="AB9" s="587"/>
      <c r="AC9" s="587"/>
      <c r="AD9" s="587"/>
      <c r="AE9" s="587"/>
    </row>
    <row r="10" spans="1:31" ht="24" customHeight="1" thickBot="1">
      <c r="A10" s="804"/>
      <c r="B10" s="602"/>
      <c r="C10" s="602" t="s">
        <v>72</v>
      </c>
      <c r="D10" s="592"/>
      <c r="E10" s="592"/>
      <c r="F10" s="592"/>
      <c r="G10" s="592"/>
      <c r="H10" s="587"/>
      <c r="I10" s="587"/>
      <c r="J10" s="595"/>
      <c r="K10" s="594"/>
      <c r="L10" s="607" t="s">
        <v>41</v>
      </c>
      <c r="M10" s="606"/>
      <c r="N10" s="805" t="s">
        <v>93</v>
      </c>
      <c r="O10" s="806"/>
      <c r="P10" s="605" t="s">
        <v>58</v>
      </c>
      <c r="Q10" s="605" t="s">
        <v>90</v>
      </c>
      <c r="R10" s="587"/>
      <c r="S10" s="587"/>
      <c r="T10" s="592"/>
      <c r="U10" s="591"/>
      <c r="V10" s="591"/>
      <c r="W10" s="590"/>
      <c r="X10" s="589"/>
      <c r="Y10" s="588"/>
      <c r="Z10" s="587"/>
      <c r="AA10" s="587"/>
      <c r="AB10" s="587"/>
      <c r="AC10" s="587"/>
      <c r="AD10" s="587"/>
      <c r="AE10" s="587"/>
    </row>
    <row r="11" spans="1:31" ht="16.5" thickBot="1">
      <c r="A11" s="803" t="s">
        <v>11</v>
      </c>
      <c r="B11" s="603" t="s">
        <v>100</v>
      </c>
      <c r="C11" s="602" t="s">
        <v>73</v>
      </c>
      <c r="D11" s="592"/>
      <c r="E11" s="592"/>
      <c r="F11" s="592"/>
      <c r="G11" s="592"/>
      <c r="H11" s="587"/>
      <c r="I11" s="587"/>
      <c r="J11" s="595"/>
      <c r="K11" s="594"/>
      <c r="L11" s="600" t="s">
        <v>82</v>
      </c>
      <c r="M11" s="599"/>
      <c r="N11" s="598"/>
      <c r="O11" s="604">
        <f>SUMIF($L$26:$L$980,"INFO",$R$26:$R$980)</f>
        <v>0</v>
      </c>
      <c r="P11" s="597">
        <f>SUMIF($L$26:$L$980,"INFO",$S$26:$S$980)</f>
        <v>0</v>
      </c>
      <c r="Q11" s="596">
        <f aca="true" t="shared" si="0" ref="Q11:Q19">O11-P11</f>
        <v>0</v>
      </c>
      <c r="R11" s="587"/>
      <c r="S11" s="587"/>
      <c r="T11" s="592"/>
      <c r="U11" s="591"/>
      <c r="V11" s="591"/>
      <c r="W11" s="590"/>
      <c r="X11" s="589"/>
      <c r="Y11" s="588"/>
      <c r="Z11" s="587"/>
      <c r="AA11" s="587"/>
      <c r="AB11" s="587"/>
      <c r="AC11" s="587"/>
      <c r="AD11" s="587"/>
      <c r="AE11" s="587"/>
    </row>
    <row r="12" spans="1:31" ht="16.5" thickBot="1">
      <c r="A12" s="804"/>
      <c r="B12" s="602"/>
      <c r="C12" s="602" t="s">
        <v>74</v>
      </c>
      <c r="D12" s="592"/>
      <c r="E12" s="592"/>
      <c r="F12" s="592"/>
      <c r="G12" s="592"/>
      <c r="H12" s="587"/>
      <c r="I12" s="587"/>
      <c r="J12" s="595"/>
      <c r="K12" s="594"/>
      <c r="L12" s="600" t="s">
        <v>83</v>
      </c>
      <c r="M12" s="599"/>
      <c r="N12" s="598"/>
      <c r="O12" s="597">
        <f>SUMIF($L$26:$L$980,"MOB",$R$26:$R$980)</f>
        <v>0</v>
      </c>
      <c r="P12" s="597">
        <f>SUMIF($L$26:$L$980,"MOB",$S$26:$S$980)</f>
        <v>0</v>
      </c>
      <c r="Q12" s="596">
        <f t="shared" si="0"/>
        <v>0</v>
      </c>
      <c r="R12" s="587"/>
      <c r="S12" s="587"/>
      <c r="T12" s="592"/>
      <c r="U12" s="591"/>
      <c r="V12" s="591"/>
      <c r="W12" s="590"/>
      <c r="X12" s="589"/>
      <c r="Y12" s="588"/>
      <c r="Z12" s="587"/>
      <c r="AA12" s="587"/>
      <c r="AB12" s="587"/>
      <c r="AC12" s="587"/>
      <c r="AD12" s="587"/>
      <c r="AE12" s="587"/>
    </row>
    <row r="13" spans="1:31" ht="16.5" thickBot="1">
      <c r="A13" s="803" t="s">
        <v>15</v>
      </c>
      <c r="B13" s="603" t="s">
        <v>100</v>
      </c>
      <c r="C13" s="602" t="s">
        <v>75</v>
      </c>
      <c r="D13" s="592"/>
      <c r="E13" s="592"/>
      <c r="F13" s="592"/>
      <c r="G13" s="592"/>
      <c r="H13" s="587"/>
      <c r="I13" s="587"/>
      <c r="J13" s="595"/>
      <c r="K13" s="594"/>
      <c r="L13" s="600" t="s">
        <v>84</v>
      </c>
      <c r="M13" s="599"/>
      <c r="N13" s="598"/>
      <c r="O13" s="597">
        <f>SUMIF($L$26:$L$973,"DIV",$R$26:$R$973)</f>
        <v>1</v>
      </c>
      <c r="P13" s="597">
        <f>SUMIF($L$26:$L$980,"DIV",$S$26:$S$980)</f>
        <v>0</v>
      </c>
      <c r="Q13" s="596">
        <f t="shared" si="0"/>
        <v>1</v>
      </c>
      <c r="R13" s="587"/>
      <c r="S13" s="587"/>
      <c r="T13" s="592"/>
      <c r="U13" s="591"/>
      <c r="V13" s="591"/>
      <c r="W13" s="590"/>
      <c r="X13" s="589"/>
      <c r="Y13" s="588"/>
      <c r="Z13" s="587"/>
      <c r="AA13" s="587"/>
      <c r="AB13" s="587"/>
      <c r="AC13" s="587"/>
      <c r="AD13" s="587"/>
      <c r="AE13" s="587"/>
    </row>
    <row r="14" spans="1:34" s="580" customFormat="1" ht="15.75" thickBot="1">
      <c r="A14" s="804"/>
      <c r="B14" s="602"/>
      <c r="C14" s="602" t="s">
        <v>76</v>
      </c>
      <c r="D14" s="582"/>
      <c r="E14" s="582"/>
      <c r="F14" s="582"/>
      <c r="G14" s="582"/>
      <c r="H14" s="583"/>
      <c r="I14" s="584"/>
      <c r="J14" s="584"/>
      <c r="K14" s="584"/>
      <c r="L14" s="600" t="s">
        <v>85</v>
      </c>
      <c r="M14" s="599"/>
      <c r="N14" s="598"/>
      <c r="O14" s="597">
        <f>SUMIF($L$26:$L$973,"LAB",$R$26:$R$973)</f>
        <v>0</v>
      </c>
      <c r="P14" s="597">
        <f>SUMIF($L$26:$L$980,"LAB",$S$26:$S$980)</f>
        <v>0</v>
      </c>
      <c r="Q14" s="596">
        <f t="shared" si="0"/>
        <v>0</v>
      </c>
      <c r="R14" s="601"/>
      <c r="S14" s="601"/>
      <c r="T14" s="583"/>
      <c r="U14" s="583"/>
      <c r="V14" s="583"/>
      <c r="W14" s="583"/>
      <c r="X14" s="584"/>
      <c r="Y14" s="584"/>
      <c r="Z14" s="584"/>
      <c r="AA14" s="584"/>
      <c r="AB14" s="584"/>
      <c r="AC14" s="584"/>
      <c r="AD14" s="584"/>
      <c r="AE14" s="583"/>
      <c r="AF14" s="582"/>
      <c r="AG14" s="582"/>
      <c r="AH14" s="581"/>
    </row>
    <row r="15" spans="1:31" ht="16.5" thickBot="1">
      <c r="A15" s="803" t="s">
        <v>64</v>
      </c>
      <c r="B15" s="603" t="s">
        <v>100</v>
      </c>
      <c r="C15" s="602" t="s">
        <v>77</v>
      </c>
      <c r="D15" s="592"/>
      <c r="E15" s="592"/>
      <c r="F15" s="592"/>
      <c r="G15" s="592"/>
      <c r="H15" s="587"/>
      <c r="I15" s="587"/>
      <c r="J15" s="595"/>
      <c r="K15" s="594"/>
      <c r="L15" s="600" t="s">
        <v>86</v>
      </c>
      <c r="M15" s="599"/>
      <c r="N15" s="598"/>
      <c r="O15" s="597">
        <f>SUMIF($L$26:$L$973,"FRAG",$R$26:$R$973)</f>
        <v>0</v>
      </c>
      <c r="P15" s="597">
        <f>SUMIF($L$26:$L$980,"FRAG",$S$26:$S$980)</f>
        <v>0</v>
      </c>
      <c r="Q15" s="596">
        <f t="shared" si="0"/>
        <v>0</v>
      </c>
      <c r="R15" s="587"/>
      <c r="S15" s="587"/>
      <c r="T15" s="592"/>
      <c r="U15" s="591"/>
      <c r="V15" s="591"/>
      <c r="W15" s="590"/>
      <c r="X15" s="589"/>
      <c r="Y15" s="588"/>
      <c r="Z15" s="587"/>
      <c r="AA15" s="587"/>
      <c r="AB15" s="587"/>
      <c r="AC15" s="587"/>
      <c r="AD15" s="587"/>
      <c r="AE15" s="587"/>
    </row>
    <row r="16" spans="1:31" ht="16.5" thickBot="1">
      <c r="A16" s="804"/>
      <c r="B16" s="602"/>
      <c r="C16" s="602" t="s">
        <v>78</v>
      </c>
      <c r="D16" s="592"/>
      <c r="E16" s="592"/>
      <c r="F16" s="592"/>
      <c r="G16" s="592"/>
      <c r="H16" s="587"/>
      <c r="I16" s="587"/>
      <c r="J16" s="595"/>
      <c r="K16" s="594"/>
      <c r="L16" s="600" t="s">
        <v>87</v>
      </c>
      <c r="M16" s="599"/>
      <c r="N16" s="598"/>
      <c r="O16" s="597">
        <f>SUMIF($L$26:$L$973,"VER",$R$26:$R$973)</f>
        <v>0</v>
      </c>
      <c r="P16" s="597">
        <f>SUMIF($L$26:$L$980,"VER",$S$26:$S$980)</f>
        <v>0</v>
      </c>
      <c r="Q16" s="596">
        <f t="shared" si="0"/>
        <v>0</v>
      </c>
      <c r="R16" s="587"/>
      <c r="S16" s="587"/>
      <c r="T16" s="592"/>
      <c r="U16" s="591"/>
      <c r="V16" s="591"/>
      <c r="W16" s="590"/>
      <c r="X16" s="589"/>
      <c r="Y16" s="588"/>
      <c r="Z16" s="587"/>
      <c r="AA16" s="587"/>
      <c r="AB16" s="587"/>
      <c r="AC16" s="587"/>
      <c r="AD16" s="587"/>
      <c r="AE16" s="587"/>
    </row>
    <row r="17" spans="1:31" ht="16.5" thickBot="1">
      <c r="A17" s="593"/>
      <c r="B17" s="593"/>
      <c r="C17" s="594"/>
      <c r="D17" s="592"/>
      <c r="E17" s="592"/>
      <c r="F17" s="592"/>
      <c r="G17" s="592"/>
      <c r="H17" s="587"/>
      <c r="I17" s="587"/>
      <c r="J17" s="595"/>
      <c r="K17" s="594"/>
      <c r="L17" s="600" t="s">
        <v>88</v>
      </c>
      <c r="M17" s="599"/>
      <c r="N17" s="598"/>
      <c r="O17" s="597">
        <f>SUMIF($L$26:$L$980,"ROC",$R$26:$R$980)</f>
        <v>0</v>
      </c>
      <c r="P17" s="597">
        <f>SUMIF($L$26:$L$980,"ROC",$S$26:$S$980)</f>
        <v>0</v>
      </c>
      <c r="Q17" s="596">
        <f t="shared" si="0"/>
        <v>0</v>
      </c>
      <c r="R17" s="587"/>
      <c r="S17" s="587"/>
      <c r="T17" s="592"/>
      <c r="U17" s="591"/>
      <c r="V17" s="591"/>
      <c r="W17" s="590"/>
      <c r="X17" s="589"/>
      <c r="Y17" s="588"/>
      <c r="Z17" s="587"/>
      <c r="AA17" s="587"/>
      <c r="AB17" s="587"/>
      <c r="AC17" s="587"/>
      <c r="AD17" s="587"/>
      <c r="AE17" s="587"/>
    </row>
    <row r="18" spans="1:34" s="580" customFormat="1" ht="15.75" thickBot="1">
      <c r="A18" s="586"/>
      <c r="B18" s="582"/>
      <c r="C18" s="585"/>
      <c r="D18" s="582"/>
      <c r="E18" s="582"/>
      <c r="F18" s="582"/>
      <c r="G18" s="582"/>
      <c r="H18" s="583"/>
      <c r="I18" s="584"/>
      <c r="J18" s="584"/>
      <c r="K18" s="584"/>
      <c r="L18" s="600" t="s">
        <v>95</v>
      </c>
      <c r="M18" s="599"/>
      <c r="N18" s="598"/>
      <c r="O18" s="597">
        <f>SUMIF($Y$26:$Y$980,"DOCBUR",$AB$26:$AB$980)</f>
        <v>0</v>
      </c>
      <c r="P18" s="597">
        <f>SUMIF($Y$26:$Y$980,"DOCBUR",$AC$26:$AC$980)</f>
        <v>0</v>
      </c>
      <c r="Q18" s="596">
        <f t="shared" si="0"/>
        <v>0</v>
      </c>
      <c r="R18" s="601"/>
      <c r="S18" s="601"/>
      <c r="T18" s="583"/>
      <c r="U18" s="583"/>
      <c r="V18" s="583"/>
      <c r="W18" s="583"/>
      <c r="X18" s="584"/>
      <c r="Y18" s="584"/>
      <c r="Z18" s="584"/>
      <c r="AA18" s="584"/>
      <c r="AB18" s="584"/>
      <c r="AC18" s="584"/>
      <c r="AD18" s="584"/>
      <c r="AE18" s="583"/>
      <c r="AF18" s="582"/>
      <c r="AG18" s="582"/>
      <c r="AH18" s="581"/>
    </row>
    <row r="19" spans="1:31" ht="16.5" thickBot="1">
      <c r="A19" s="593"/>
      <c r="B19" s="593"/>
      <c r="C19" s="594"/>
      <c r="D19" s="592"/>
      <c r="E19" s="592"/>
      <c r="F19" s="592"/>
      <c r="G19" s="592"/>
      <c r="H19" s="587"/>
      <c r="I19" s="587"/>
      <c r="J19" s="595"/>
      <c r="K19" s="594"/>
      <c r="L19" s="600" t="s">
        <v>96</v>
      </c>
      <c r="M19" s="599"/>
      <c r="N19" s="598"/>
      <c r="O19" s="597">
        <f>SUMIF($Y$26:$Y$980,"DOCBIBLIO",$AB$26:$AB$980)</f>
        <v>0</v>
      </c>
      <c r="P19" s="597">
        <f>SUMIF($Y$26:$Y$980,"DOCBIBLIO",$AC$26:$AC$980)</f>
        <v>0</v>
      </c>
      <c r="Q19" s="596">
        <f t="shared" si="0"/>
        <v>0</v>
      </c>
      <c r="R19" s="587"/>
      <c r="S19" s="587"/>
      <c r="T19" s="592"/>
      <c r="U19" s="591"/>
      <c r="V19" s="591"/>
      <c r="W19" s="590"/>
      <c r="X19" s="589"/>
      <c r="Y19" s="588"/>
      <c r="Z19" s="587"/>
      <c r="AA19" s="587"/>
      <c r="AB19" s="587"/>
      <c r="AC19" s="587"/>
      <c r="AD19" s="587"/>
      <c r="AE19" s="587"/>
    </row>
    <row r="20" spans="1:31" ht="15.75">
      <c r="A20" s="593"/>
      <c r="B20" s="593"/>
      <c r="C20" s="594"/>
      <c r="D20" s="592"/>
      <c r="E20" s="592"/>
      <c r="F20" s="592"/>
      <c r="G20" s="592"/>
      <c r="H20" s="587"/>
      <c r="I20" s="587"/>
      <c r="J20" s="595"/>
      <c r="K20" s="594"/>
      <c r="L20" s="593"/>
      <c r="M20" s="592"/>
      <c r="N20" s="592"/>
      <c r="O20" s="591"/>
      <c r="P20" s="590"/>
      <c r="Q20" s="589"/>
      <c r="R20" s="587"/>
      <c r="S20" s="587"/>
      <c r="T20" s="592"/>
      <c r="U20" s="591"/>
      <c r="V20" s="591"/>
      <c r="W20" s="590"/>
      <c r="X20" s="589"/>
      <c r="Y20" s="588"/>
      <c r="Z20" s="587"/>
      <c r="AA20" s="587"/>
      <c r="AB20" s="587"/>
      <c r="AC20" s="587"/>
      <c r="AD20" s="587"/>
      <c r="AE20" s="587"/>
    </row>
    <row r="21" spans="1:34" s="580" customFormat="1" ht="13.5" thickBot="1">
      <c r="A21" s="586"/>
      <c r="B21" s="582"/>
      <c r="C21" s="585"/>
      <c r="D21" s="582"/>
      <c r="E21" s="582"/>
      <c r="F21" s="582"/>
      <c r="G21" s="582"/>
      <c r="H21" s="583"/>
      <c r="I21" s="584"/>
      <c r="J21" s="584"/>
      <c r="K21" s="584"/>
      <c r="L21" s="582"/>
      <c r="M21" s="582"/>
      <c r="N21" s="582"/>
      <c r="O21" s="582"/>
      <c r="P21" s="582"/>
      <c r="Q21" s="582"/>
      <c r="R21" s="582"/>
      <c r="S21" s="582"/>
      <c r="T21" s="583"/>
      <c r="U21" s="583"/>
      <c r="V21" s="583"/>
      <c r="W21" s="583"/>
      <c r="X21" s="584"/>
      <c r="Y21" s="584"/>
      <c r="Z21" s="584"/>
      <c r="AA21" s="584"/>
      <c r="AB21" s="584"/>
      <c r="AC21" s="584"/>
      <c r="AD21" s="584"/>
      <c r="AE21" s="583"/>
      <c r="AF21" s="582"/>
      <c r="AG21" s="582"/>
      <c r="AH21" s="581"/>
    </row>
    <row r="22" spans="1:31" ht="12.75">
      <c r="A22" s="811" t="s">
        <v>16</v>
      </c>
      <c r="B22" s="812"/>
      <c r="C22" s="813"/>
      <c r="D22" s="813"/>
      <c r="E22" s="813"/>
      <c r="F22" s="813"/>
      <c r="G22" s="814"/>
      <c r="H22" s="800" t="s">
        <v>27</v>
      </c>
      <c r="I22" s="801"/>
      <c r="J22" s="801"/>
      <c r="K22" s="802"/>
      <c r="L22" s="800" t="s">
        <v>54</v>
      </c>
      <c r="M22" s="801"/>
      <c r="N22" s="801"/>
      <c r="O22" s="801"/>
      <c r="P22" s="801"/>
      <c r="Q22" s="801"/>
      <c r="R22" s="802"/>
      <c r="S22" s="579"/>
      <c r="T22" s="807" t="s">
        <v>94</v>
      </c>
      <c r="U22" s="808"/>
      <c r="V22" s="808"/>
      <c r="W22" s="808"/>
      <c r="X22" s="808"/>
      <c r="Y22" s="809" t="s">
        <v>35</v>
      </c>
      <c r="Z22" s="810"/>
      <c r="AA22" s="810"/>
      <c r="AB22" s="810"/>
      <c r="AC22" s="578"/>
      <c r="AD22" s="577"/>
      <c r="AE22" s="788" t="s">
        <v>0</v>
      </c>
    </row>
    <row r="23" spans="1:31" ht="12.75" customHeight="1">
      <c r="A23" s="791" t="s">
        <v>24</v>
      </c>
      <c r="B23" s="792" t="s">
        <v>25</v>
      </c>
      <c r="C23" s="793"/>
      <c r="D23" s="793"/>
      <c r="E23" s="793"/>
      <c r="F23" s="794"/>
      <c r="G23" s="795" t="s">
        <v>19</v>
      </c>
      <c r="H23" s="787"/>
      <c r="I23" s="796"/>
      <c r="J23" s="796"/>
      <c r="K23" s="786" t="s">
        <v>22</v>
      </c>
      <c r="L23" s="798" t="s">
        <v>4</v>
      </c>
      <c r="M23" s="799" t="s">
        <v>26</v>
      </c>
      <c r="N23" s="799" t="s">
        <v>20</v>
      </c>
      <c r="O23" s="796" t="s">
        <v>30</v>
      </c>
      <c r="P23" s="796"/>
      <c r="Q23" s="796"/>
      <c r="R23" s="785" t="s">
        <v>1529</v>
      </c>
      <c r="S23" s="785" t="s">
        <v>1527</v>
      </c>
      <c r="T23" s="787" t="s">
        <v>89</v>
      </c>
      <c r="U23" s="780" t="s">
        <v>43</v>
      </c>
      <c r="V23" s="780" t="s">
        <v>92</v>
      </c>
      <c r="W23" s="780" t="s">
        <v>47</v>
      </c>
      <c r="X23" s="782" t="s">
        <v>44</v>
      </c>
      <c r="Y23" s="783" t="s">
        <v>31</v>
      </c>
      <c r="Z23" s="778" t="s">
        <v>26</v>
      </c>
      <c r="AA23" s="778" t="s">
        <v>713</v>
      </c>
      <c r="AB23" s="778" t="s">
        <v>1096</v>
      </c>
      <c r="AC23" s="780" t="s">
        <v>1527</v>
      </c>
      <c r="AD23" s="797" t="s">
        <v>55</v>
      </c>
      <c r="AE23" s="789"/>
    </row>
    <row r="24" spans="1:31" ht="23.25" customHeight="1">
      <c r="A24" s="791"/>
      <c r="B24" s="576" t="s">
        <v>37</v>
      </c>
      <c r="C24" s="572" t="s">
        <v>17</v>
      </c>
      <c r="D24" s="572" t="s">
        <v>18</v>
      </c>
      <c r="E24" s="572" t="s">
        <v>23</v>
      </c>
      <c r="F24" s="575" t="s">
        <v>40</v>
      </c>
      <c r="G24" s="795" t="s">
        <v>19</v>
      </c>
      <c r="H24" s="574" t="s">
        <v>17</v>
      </c>
      <c r="I24" s="573" t="s">
        <v>18</v>
      </c>
      <c r="J24" s="573" t="s">
        <v>19</v>
      </c>
      <c r="K24" s="786"/>
      <c r="L24" s="798"/>
      <c r="M24" s="799" t="s">
        <v>26</v>
      </c>
      <c r="N24" s="799" t="s">
        <v>20</v>
      </c>
      <c r="O24" s="572" t="s">
        <v>79</v>
      </c>
      <c r="P24" s="572" t="s">
        <v>80</v>
      </c>
      <c r="Q24" s="572" t="s">
        <v>21</v>
      </c>
      <c r="R24" s="786"/>
      <c r="S24" s="786"/>
      <c r="T24" s="787"/>
      <c r="U24" s="780"/>
      <c r="V24" s="780"/>
      <c r="W24" s="780"/>
      <c r="X24" s="780"/>
      <c r="Y24" s="784"/>
      <c r="Z24" s="779"/>
      <c r="AA24" s="779"/>
      <c r="AB24" s="779"/>
      <c r="AC24" s="781"/>
      <c r="AD24" s="797"/>
      <c r="AE24" s="790"/>
    </row>
    <row r="25" spans="1:31" ht="12.75">
      <c r="A25" s="566"/>
      <c r="B25" s="571"/>
      <c r="C25" s="564"/>
      <c r="D25" s="564"/>
      <c r="E25" s="564"/>
      <c r="F25" s="564"/>
      <c r="G25" s="570"/>
      <c r="H25" s="569"/>
      <c r="I25" s="568"/>
      <c r="J25" s="568"/>
      <c r="K25" s="567"/>
      <c r="L25" s="566"/>
      <c r="M25" s="565"/>
      <c r="N25" s="565"/>
      <c r="O25" s="564"/>
      <c r="P25" s="564"/>
      <c r="Q25" s="564"/>
      <c r="R25" s="559"/>
      <c r="S25" s="563"/>
      <c r="T25" s="561"/>
      <c r="U25" s="561"/>
      <c r="V25" s="561"/>
      <c r="W25" s="561"/>
      <c r="X25" s="561"/>
      <c r="Y25" s="562"/>
      <c r="Z25" s="561"/>
      <c r="AA25" s="561"/>
      <c r="AB25" s="561"/>
      <c r="AC25" s="561"/>
      <c r="AD25" s="560"/>
      <c r="AE25" s="559"/>
    </row>
    <row r="26" spans="1:31" s="494" customFormat="1" ht="13.5" thickBot="1">
      <c r="A26" s="640" t="s">
        <v>114</v>
      </c>
      <c r="B26" s="511" t="s">
        <v>115</v>
      </c>
      <c r="C26" s="512" t="s">
        <v>1451</v>
      </c>
      <c r="D26" s="511" t="s">
        <v>1481</v>
      </c>
      <c r="E26" s="512" t="s">
        <v>1531</v>
      </c>
      <c r="F26" s="511" t="s">
        <v>1459</v>
      </c>
      <c r="G26" s="510"/>
      <c r="H26" s="507">
        <v>1222</v>
      </c>
      <c r="I26" s="499" t="s">
        <v>1439</v>
      </c>
      <c r="J26" s="509" t="s">
        <v>1440</v>
      </c>
      <c r="K26" s="508"/>
      <c r="L26" s="507" t="s">
        <v>48</v>
      </c>
      <c r="M26" s="264" t="s">
        <v>792</v>
      </c>
      <c r="N26" s="506">
        <v>1</v>
      </c>
      <c r="O26" s="506"/>
      <c r="P26" s="506"/>
      <c r="Q26" s="506"/>
      <c r="R26" s="505">
        <v>1</v>
      </c>
      <c r="S26" s="504">
        <f>IF(T26="O",R26,0)</f>
        <v>0</v>
      </c>
      <c r="T26" s="503" t="s">
        <v>110</v>
      </c>
      <c r="U26" s="499"/>
      <c r="V26" s="499"/>
      <c r="W26" s="502"/>
      <c r="X26" s="502"/>
      <c r="Y26" s="501"/>
      <c r="Z26" s="500"/>
      <c r="AA26" s="499"/>
      <c r="AB26" s="499"/>
      <c r="AC26" s="497">
        <f>IF(AD26="O",AB26,0)</f>
        <v>0</v>
      </c>
      <c r="AD26" s="496"/>
      <c r="AE26" s="495"/>
    </row>
  </sheetData>
  <sheetProtection/>
  <protectedRanges>
    <protectedRange sqref="N4:P8 Q4:Q7" name="Plage5"/>
    <protectedRange sqref="T26:AB26" name="Plage3"/>
    <protectedRange sqref="B1:B2" name="Plage1"/>
    <protectedRange sqref="A26:L26 N26:R26" name="Plage2"/>
    <protectedRange sqref="AD26:AE26" name="Plage4"/>
    <protectedRange sqref="Q8" name="Plage5_1"/>
    <protectedRange sqref="M26" name="Plage2_1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InputMessage="1" showErrorMessage="1" sqref="Q4">
      <formula1>"A-1,A-2,B-1,B-2,C-1,C-2,D-1,D-2,E-1,E-2,F-1,F-2"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W26:X26 AD26 Q5 T26">
      <formula1>"O,N"</formula1>
    </dataValidation>
    <dataValidation type="list" allowBlank="1" showInputMessage="1" showErrorMessage="1" sqref="Y26">
      <formula1>"DOCBUR,DOCBIBLIO"</formula1>
    </dataValidation>
    <dataValidation type="list" allowBlank="1" showErrorMessage="1" prompt="&#10;" sqref="L26">
      <formula1>"INFO,MOB,VER,ROC,DIV,LAB,FRAG"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119"/>
  <sheetViews>
    <sheetView showGridLines="0" zoomScalePageLayoutView="0" workbookViewId="0" topLeftCell="A78">
      <selection activeCell="C45" sqref="C45:K45"/>
    </sheetView>
  </sheetViews>
  <sheetFormatPr defaultColWidth="11.421875" defaultRowHeight="12.75"/>
  <cols>
    <col min="1" max="1" width="15.8515625" style="247" customWidth="1"/>
    <col min="2" max="2" width="11.28125" style="247" customWidth="1"/>
    <col min="3" max="3" width="7.421875" style="247" customWidth="1"/>
    <col min="4" max="4" width="4.421875" style="247" customWidth="1"/>
    <col min="5" max="5" width="6.7109375" style="247" customWidth="1"/>
    <col min="6" max="6" width="18.8515625" style="247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3.57421875" style="247" customWidth="1"/>
    <col min="12" max="12" width="8.421875" style="247" customWidth="1"/>
    <col min="13" max="13" width="32.00390625" style="247" customWidth="1"/>
    <col min="14" max="14" width="4.421875" style="247" bestFit="1" customWidth="1"/>
    <col min="15" max="15" width="6.8515625" style="247" customWidth="1"/>
    <col min="16" max="16" width="6.7109375" style="247" customWidth="1"/>
    <col min="17" max="17" width="10.28125" style="247" customWidth="1"/>
    <col min="18" max="18" width="10.7109375" style="247" customWidth="1"/>
    <col min="19" max="19" width="7.57421875" style="247" customWidth="1"/>
    <col min="20" max="20" width="8.140625" style="247" customWidth="1"/>
    <col min="21" max="22" width="9.8515625" style="247" customWidth="1"/>
    <col min="23" max="24" width="7.28125" style="247" customWidth="1"/>
    <col min="25" max="25" width="9.00390625" style="247" customWidth="1"/>
    <col min="26" max="26" width="24.140625" style="247" customWidth="1"/>
    <col min="27" max="27" width="8.00390625" style="247" bestFit="1" customWidth="1"/>
    <col min="28" max="28" width="8.7109375" style="247" bestFit="1" customWidth="1"/>
    <col min="29" max="30" width="5.7109375" style="247" bestFit="1" customWidth="1"/>
    <col min="31" max="31" width="29.140625" style="247" customWidth="1"/>
    <col min="32" max="33" width="13.7109375" style="247" customWidth="1"/>
    <col min="34" max="34" width="19.421875" style="247" customWidth="1"/>
    <col min="35" max="16384" width="11.421875" style="247" customWidth="1"/>
  </cols>
  <sheetData>
    <row r="1" spans="1:33" ht="21" customHeight="1">
      <c r="A1" s="323" t="s">
        <v>39</v>
      </c>
      <c r="B1" s="323"/>
      <c r="C1" s="213"/>
      <c r="D1" s="324"/>
      <c r="E1" s="324"/>
      <c r="F1" s="324"/>
      <c r="G1" s="324"/>
      <c r="H1" s="213"/>
      <c r="I1" s="213"/>
      <c r="J1" s="213"/>
      <c r="K1" s="213"/>
      <c r="L1" s="324"/>
      <c r="M1" s="324"/>
      <c r="N1" s="324"/>
      <c r="O1" s="324"/>
      <c r="P1" s="324"/>
      <c r="Q1" s="324"/>
      <c r="R1" s="213"/>
      <c r="S1" s="213"/>
      <c r="T1" s="213"/>
      <c r="U1" s="213"/>
      <c r="V1" s="213"/>
      <c r="W1" s="213"/>
      <c r="X1" s="325"/>
      <c r="Y1" s="325"/>
      <c r="Z1" s="325"/>
      <c r="AA1" s="325"/>
      <c r="AB1" s="325"/>
      <c r="AC1" s="325"/>
      <c r="AD1" s="325"/>
      <c r="AE1" s="213"/>
      <c r="AF1" s="216"/>
      <c r="AG1" s="216"/>
    </row>
    <row r="2" spans="1:33" ht="12.75">
      <c r="A2" s="326" t="s">
        <v>712</v>
      </c>
      <c r="B2" s="326"/>
      <c r="C2" s="214"/>
      <c r="D2" s="327"/>
      <c r="E2" s="327"/>
      <c r="F2" s="327"/>
      <c r="G2" s="327"/>
      <c r="H2" s="326"/>
      <c r="I2" s="214"/>
      <c r="J2" s="215"/>
      <c r="K2" s="214"/>
      <c r="L2" s="327"/>
      <c r="M2" s="327"/>
      <c r="N2" s="327"/>
      <c r="O2" s="327"/>
      <c r="P2" s="327"/>
      <c r="Q2" s="327"/>
      <c r="R2" s="214"/>
      <c r="S2" s="214"/>
      <c r="T2" s="214"/>
      <c r="U2" s="214"/>
      <c r="V2" s="214"/>
      <c r="W2" s="214"/>
      <c r="X2" s="328"/>
      <c r="Y2" s="328"/>
      <c r="Z2" s="328"/>
      <c r="AA2" s="328"/>
      <c r="AB2" s="328"/>
      <c r="AC2" s="328"/>
      <c r="AD2" s="328"/>
      <c r="AE2" s="214"/>
      <c r="AF2" s="216"/>
      <c r="AG2" s="216"/>
    </row>
    <row r="3" spans="1:30" s="216" customFormat="1" ht="13.5" thickBot="1">
      <c r="A3" s="329"/>
      <c r="B3" s="329"/>
      <c r="D3" s="330"/>
      <c r="E3" s="330"/>
      <c r="F3" s="330"/>
      <c r="G3" s="330"/>
      <c r="H3" s="329"/>
      <c r="J3" s="217"/>
      <c r="L3" s="330"/>
      <c r="M3" s="330"/>
      <c r="N3" s="330"/>
      <c r="O3" s="330"/>
      <c r="P3" s="330"/>
      <c r="Q3" s="330"/>
      <c r="X3" s="192"/>
      <c r="Y3" s="192"/>
      <c r="Z3" s="192"/>
      <c r="AA3" s="192"/>
      <c r="AB3" s="192"/>
      <c r="AC3" s="192"/>
      <c r="AD3" s="192"/>
    </row>
    <row r="4" spans="1:31" ht="12.75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2" t="s">
        <v>66</v>
      </c>
      <c r="M4" s="333"/>
      <c r="N4" s="334" t="s">
        <v>81</v>
      </c>
      <c r="O4" s="335"/>
      <c r="P4" s="336"/>
      <c r="Q4" s="337" t="s">
        <v>67</v>
      </c>
      <c r="R4" s="331"/>
      <c r="S4" s="338"/>
      <c r="T4" s="330"/>
      <c r="U4" s="339"/>
      <c r="V4" s="339"/>
      <c r="W4" s="338"/>
      <c r="X4" s="338"/>
      <c r="Y4" s="192"/>
      <c r="Z4" s="216"/>
      <c r="AA4" s="216"/>
      <c r="AB4" s="216"/>
      <c r="AC4" s="216"/>
      <c r="AD4" s="216"/>
      <c r="AE4" s="216"/>
    </row>
    <row r="5" spans="1:31" ht="12.75">
      <c r="A5" s="758" t="s">
        <v>13</v>
      </c>
      <c r="B5" s="340" t="s">
        <v>100</v>
      </c>
      <c r="C5" s="340" t="s">
        <v>67</v>
      </c>
      <c r="D5" s="330"/>
      <c r="E5" s="330"/>
      <c r="F5" s="330"/>
      <c r="G5" s="330"/>
      <c r="H5" s="216"/>
      <c r="I5" s="216"/>
      <c r="J5" s="217"/>
      <c r="K5" s="216"/>
      <c r="L5" s="341" t="s">
        <v>98</v>
      </c>
      <c r="M5" s="342"/>
      <c r="N5" s="342"/>
      <c r="O5" s="343"/>
      <c r="P5" s="344"/>
      <c r="Q5" s="345" t="s">
        <v>99</v>
      </c>
      <c r="R5" s="331"/>
      <c r="S5" s="192"/>
      <c r="T5" s="330"/>
      <c r="U5" s="346"/>
      <c r="V5" s="346"/>
      <c r="W5" s="338"/>
      <c r="X5" s="116"/>
      <c r="Y5" s="192"/>
      <c r="Z5" s="216"/>
      <c r="AA5" s="216"/>
      <c r="AB5" s="216"/>
      <c r="AC5" s="216"/>
      <c r="AD5" s="216"/>
      <c r="AE5" s="216"/>
    </row>
    <row r="6" spans="1:31" ht="12.75">
      <c r="A6" s="759"/>
      <c r="B6" s="340"/>
      <c r="C6" s="340" t="s">
        <v>68</v>
      </c>
      <c r="D6" s="330"/>
      <c r="E6" s="330"/>
      <c r="F6" s="330"/>
      <c r="G6" s="330"/>
      <c r="H6" s="216"/>
      <c r="I6" s="216"/>
      <c r="J6" s="217"/>
      <c r="K6" s="216"/>
      <c r="L6" s="341" t="s">
        <v>101</v>
      </c>
      <c r="M6" s="342"/>
      <c r="N6" s="342"/>
      <c r="O6" s="343"/>
      <c r="P6" s="344"/>
      <c r="Q6" s="196">
        <v>0</v>
      </c>
      <c r="R6" s="331"/>
      <c r="S6" s="192"/>
      <c r="T6" s="330"/>
      <c r="U6" s="346"/>
      <c r="V6" s="346"/>
      <c r="W6" s="338"/>
      <c r="X6" s="116"/>
      <c r="Y6" s="192"/>
      <c r="Z6" s="216"/>
      <c r="AA6" s="216"/>
      <c r="AB6" s="216"/>
      <c r="AC6" s="216"/>
      <c r="AD6" s="216"/>
      <c r="AE6" s="216"/>
    </row>
    <row r="7" spans="1:31" ht="18" customHeight="1">
      <c r="A7" s="758" t="s">
        <v>65</v>
      </c>
      <c r="B7" s="340" t="s">
        <v>100</v>
      </c>
      <c r="C7" s="340" t="s">
        <v>69</v>
      </c>
      <c r="D7" s="330"/>
      <c r="E7" s="330"/>
      <c r="F7" s="330"/>
      <c r="G7" s="330"/>
      <c r="H7" s="216"/>
      <c r="I7" s="216"/>
      <c r="J7" s="217"/>
      <c r="K7" s="216"/>
      <c r="L7" s="341" t="s">
        <v>103</v>
      </c>
      <c r="M7" s="342"/>
      <c r="N7" s="342"/>
      <c r="O7" s="343"/>
      <c r="P7" s="344"/>
      <c r="Q7" s="199" t="e">
        <f>Q8/Q6</f>
        <v>#DIV/0!</v>
      </c>
      <c r="R7" s="331"/>
      <c r="S7" s="192"/>
      <c r="T7" s="330"/>
      <c r="U7" s="346"/>
      <c r="V7" s="346"/>
      <c r="W7" s="338"/>
      <c r="X7" s="116"/>
      <c r="Y7" s="192"/>
      <c r="Z7" s="216"/>
      <c r="AA7" s="216"/>
      <c r="AB7" s="216"/>
      <c r="AC7" s="216"/>
      <c r="AD7" s="216"/>
      <c r="AE7" s="216"/>
    </row>
    <row r="8" spans="1:31" ht="13.5" thickBot="1">
      <c r="A8" s="759"/>
      <c r="B8" s="340"/>
      <c r="C8" s="340" t="s">
        <v>70</v>
      </c>
      <c r="D8" s="330"/>
      <c r="E8" s="330"/>
      <c r="F8" s="330"/>
      <c r="G8" s="330"/>
      <c r="H8" s="216"/>
      <c r="I8" s="216"/>
      <c r="J8" s="217"/>
      <c r="K8" s="216"/>
      <c r="L8" s="347" t="s">
        <v>102</v>
      </c>
      <c r="M8" s="348"/>
      <c r="N8" s="348"/>
      <c r="O8" s="349"/>
      <c r="P8" s="350"/>
      <c r="Q8" s="197">
        <f>SUM($R$30:$R$1025)+SUM($AB$30:$AB$1025)</f>
        <v>66.997515</v>
      </c>
      <c r="R8" s="331"/>
      <c r="S8" s="192"/>
      <c r="T8" s="330"/>
      <c r="U8" s="346"/>
      <c r="V8" s="346"/>
      <c r="W8" s="338"/>
      <c r="X8" s="117"/>
      <c r="Y8" s="192"/>
      <c r="Z8" s="216"/>
      <c r="AA8" s="216"/>
      <c r="AB8" s="216"/>
      <c r="AC8" s="216"/>
      <c r="AD8" s="216"/>
      <c r="AE8" s="216"/>
    </row>
    <row r="9" spans="1:31" ht="13.5" thickBot="1">
      <c r="A9" s="758" t="s">
        <v>14</v>
      </c>
      <c r="B9" s="340" t="s">
        <v>100</v>
      </c>
      <c r="C9" s="340" t="s">
        <v>71</v>
      </c>
      <c r="D9" s="330"/>
      <c r="E9" s="330"/>
      <c r="F9" s="330"/>
      <c r="G9" s="330"/>
      <c r="H9" s="216"/>
      <c r="I9" s="216"/>
      <c r="J9" s="217"/>
      <c r="K9" s="216"/>
      <c r="L9" s="329"/>
      <c r="M9" s="330"/>
      <c r="N9" s="330"/>
      <c r="O9" s="346"/>
      <c r="P9" s="338"/>
      <c r="Q9" s="117"/>
      <c r="R9" s="192"/>
      <c r="S9" s="192"/>
      <c r="T9" s="330"/>
      <c r="U9" s="346"/>
      <c r="V9" s="346"/>
      <c r="W9" s="338"/>
      <c r="X9" s="117"/>
      <c r="Y9" s="192"/>
      <c r="Z9" s="216"/>
      <c r="AA9" s="216"/>
      <c r="AB9" s="216"/>
      <c r="AC9" s="216"/>
      <c r="AD9" s="216"/>
      <c r="AE9" s="216"/>
    </row>
    <row r="10" spans="1:31" ht="24" customHeight="1" thickBot="1">
      <c r="A10" s="759"/>
      <c r="B10" s="340"/>
      <c r="C10" s="340" t="s">
        <v>72</v>
      </c>
      <c r="D10" s="330"/>
      <c r="E10" s="330"/>
      <c r="F10" s="330"/>
      <c r="G10" s="330"/>
      <c r="H10" s="216"/>
      <c r="I10" s="216"/>
      <c r="J10" s="217"/>
      <c r="K10" s="216"/>
      <c r="L10" s="351" t="s">
        <v>41</v>
      </c>
      <c r="M10" s="352"/>
      <c r="N10" s="815" t="s">
        <v>93</v>
      </c>
      <c r="O10" s="816"/>
      <c r="P10" s="353" t="s">
        <v>58</v>
      </c>
      <c r="Q10" s="353" t="s">
        <v>90</v>
      </c>
      <c r="R10" s="192"/>
      <c r="S10" s="192"/>
      <c r="T10" s="330"/>
      <c r="U10" s="346"/>
      <c r="V10" s="346"/>
      <c r="W10" s="338"/>
      <c r="X10" s="117"/>
      <c r="Y10" s="192"/>
      <c r="Z10" s="216"/>
      <c r="AA10" s="216"/>
      <c r="AB10" s="216"/>
      <c r="AC10" s="216"/>
      <c r="AD10" s="216"/>
      <c r="AE10" s="216"/>
    </row>
    <row r="11" spans="1:31" ht="13.5" thickBot="1">
      <c r="A11" s="758" t="s">
        <v>11</v>
      </c>
      <c r="B11" s="340" t="s">
        <v>100</v>
      </c>
      <c r="C11" s="340" t="s">
        <v>73</v>
      </c>
      <c r="D11" s="330"/>
      <c r="E11" s="330"/>
      <c r="F11" s="330"/>
      <c r="G11" s="330"/>
      <c r="H11" s="216"/>
      <c r="I11" s="216"/>
      <c r="J11" s="217"/>
      <c r="K11" s="216"/>
      <c r="L11" s="354" t="s">
        <v>82</v>
      </c>
      <c r="M11" s="355"/>
      <c r="N11" s="356"/>
      <c r="O11" s="357">
        <f>SUMIF($L$30:$L$1017,"INFO",$R$30:$R$1017)</f>
        <v>1.423</v>
      </c>
      <c r="P11" s="358">
        <f>SUMIF($L$30:$L$1017,"INFO",$S$30:$S$1017)</f>
        <v>0</v>
      </c>
      <c r="Q11" s="359">
        <f aca="true" t="shared" si="0" ref="Q11:Q19">O11-P11</f>
        <v>1.423</v>
      </c>
      <c r="R11" s="192"/>
      <c r="S11" s="192"/>
      <c r="T11" s="330"/>
      <c r="U11" s="346"/>
      <c r="V11" s="346"/>
      <c r="W11" s="338"/>
      <c r="X11" s="117"/>
      <c r="Y11" s="192"/>
      <c r="Z11" s="216"/>
      <c r="AA11" s="216"/>
      <c r="AB11" s="216"/>
      <c r="AC11" s="216"/>
      <c r="AD11" s="216"/>
      <c r="AE11" s="216"/>
    </row>
    <row r="12" spans="1:31" ht="13.5" thickBot="1">
      <c r="A12" s="759"/>
      <c r="B12" s="340"/>
      <c r="C12" s="340" t="s">
        <v>74</v>
      </c>
      <c r="D12" s="330"/>
      <c r="E12" s="330"/>
      <c r="F12" s="330"/>
      <c r="G12" s="330"/>
      <c r="H12" s="216"/>
      <c r="I12" s="216"/>
      <c r="J12" s="217"/>
      <c r="K12" s="216"/>
      <c r="L12" s="354" t="s">
        <v>83</v>
      </c>
      <c r="M12" s="355"/>
      <c r="N12" s="356"/>
      <c r="O12" s="358">
        <f>SUMIF($L$30:$L$1017,"MOB",$R$30:$R$1017)</f>
        <v>44.02651500000001</v>
      </c>
      <c r="P12" s="358">
        <f>SUMIF($L$30:$L$1017,"MOB",$S$30:$S$1017)</f>
        <v>2.84589</v>
      </c>
      <c r="Q12" s="359">
        <f t="shared" si="0"/>
        <v>41.18062500000001</v>
      </c>
      <c r="R12" s="192"/>
      <c r="S12" s="192"/>
      <c r="T12" s="330"/>
      <c r="U12" s="346"/>
      <c r="V12" s="346"/>
      <c r="W12" s="338"/>
      <c r="X12" s="117"/>
      <c r="Y12" s="192"/>
      <c r="Z12" s="216"/>
      <c r="AA12" s="216"/>
      <c r="AB12" s="216"/>
      <c r="AC12" s="216"/>
      <c r="AD12" s="216"/>
      <c r="AE12" s="216"/>
    </row>
    <row r="13" spans="1:31" ht="13.5" thickBot="1">
      <c r="A13" s="758" t="s">
        <v>15</v>
      </c>
      <c r="B13" s="340" t="s">
        <v>100</v>
      </c>
      <c r="C13" s="340" t="s">
        <v>75</v>
      </c>
      <c r="D13" s="330"/>
      <c r="E13" s="330"/>
      <c r="F13" s="330"/>
      <c r="G13" s="330"/>
      <c r="H13" s="216"/>
      <c r="I13" s="216"/>
      <c r="J13" s="217"/>
      <c r="K13" s="216"/>
      <c r="L13" s="354" t="s">
        <v>84</v>
      </c>
      <c r="M13" s="355"/>
      <c r="N13" s="356"/>
      <c r="O13" s="358">
        <f>SUMIF($L$30:$L$1017,"DIV",$R$30:$R$1017)</f>
        <v>12.7665</v>
      </c>
      <c r="P13" s="358">
        <f>SUMIF($L$30:$L$1017,"DIV",$S$30:$S$1017)</f>
        <v>0</v>
      </c>
      <c r="Q13" s="359">
        <f t="shared" si="0"/>
        <v>12.7665</v>
      </c>
      <c r="R13" s="192"/>
      <c r="S13" s="192"/>
      <c r="T13" s="330"/>
      <c r="U13" s="346"/>
      <c r="V13" s="346"/>
      <c r="W13" s="338"/>
      <c r="X13" s="117"/>
      <c r="Y13" s="192"/>
      <c r="Z13" s="216"/>
      <c r="AA13" s="216"/>
      <c r="AB13" s="216"/>
      <c r="AC13" s="216"/>
      <c r="AD13" s="216"/>
      <c r="AE13" s="216"/>
    </row>
    <row r="14" spans="1:34" s="219" customFormat="1" ht="13.5" thickBot="1">
      <c r="A14" s="759"/>
      <c r="B14" s="340"/>
      <c r="C14" s="340" t="s">
        <v>76</v>
      </c>
      <c r="D14" s="23"/>
      <c r="E14" s="23"/>
      <c r="F14" s="23"/>
      <c r="G14" s="23"/>
      <c r="H14" s="218"/>
      <c r="L14" s="354" t="s">
        <v>85</v>
      </c>
      <c r="M14" s="355"/>
      <c r="N14" s="356"/>
      <c r="O14" s="358">
        <f>SUMIF($L$30:$L$1017,"LAB",$R$33:$R$1017)</f>
        <v>7.418</v>
      </c>
      <c r="P14" s="358">
        <f>SUMIF($L$30:$L$1017,"LAB",$S$30:$S$1017)</f>
        <v>1.141875</v>
      </c>
      <c r="Q14" s="359">
        <f t="shared" si="0"/>
        <v>6.276125</v>
      </c>
      <c r="R14" s="193"/>
      <c r="S14" s="193"/>
      <c r="T14" s="218"/>
      <c r="U14" s="218"/>
      <c r="V14" s="218"/>
      <c r="W14" s="218"/>
      <c r="AE14" s="218"/>
      <c r="AF14" s="23"/>
      <c r="AG14" s="23"/>
      <c r="AH14" s="8"/>
    </row>
    <row r="15" spans="1:31" ht="13.5" thickBot="1">
      <c r="A15" s="758" t="s">
        <v>64</v>
      </c>
      <c r="B15" s="340" t="s">
        <v>100</v>
      </c>
      <c r="C15" s="340" t="s">
        <v>77</v>
      </c>
      <c r="D15" s="330"/>
      <c r="E15" s="330"/>
      <c r="F15" s="330"/>
      <c r="G15" s="330"/>
      <c r="H15" s="216"/>
      <c r="I15" s="216"/>
      <c r="J15" s="217"/>
      <c r="K15" s="216"/>
      <c r="L15" s="354" t="s">
        <v>86</v>
      </c>
      <c r="M15" s="355"/>
      <c r="N15" s="356"/>
      <c r="O15" s="358">
        <f>SUMIF($L$30:$L$1017,"FRAG",$R$30:$R$1017)</f>
        <v>0</v>
      </c>
      <c r="P15" s="358">
        <f>SUMIF($L$30:$L$1017,"FRAG",$S$30:$S$1017)</f>
        <v>0</v>
      </c>
      <c r="Q15" s="359">
        <f t="shared" si="0"/>
        <v>0</v>
      </c>
      <c r="R15" s="192"/>
      <c r="S15" s="192"/>
      <c r="T15" s="330"/>
      <c r="U15" s="346"/>
      <c r="V15" s="346"/>
      <c r="W15" s="338"/>
      <c r="X15" s="117"/>
      <c r="Y15" s="192"/>
      <c r="Z15" s="216"/>
      <c r="AA15" s="216"/>
      <c r="AB15" s="216"/>
      <c r="AC15" s="216"/>
      <c r="AD15" s="216"/>
      <c r="AE15" s="216"/>
    </row>
    <row r="16" spans="1:31" ht="13.5" thickBot="1">
      <c r="A16" s="759"/>
      <c r="B16" s="340"/>
      <c r="C16" s="340" t="s">
        <v>78</v>
      </c>
      <c r="D16" s="330"/>
      <c r="E16" s="330"/>
      <c r="F16" s="330"/>
      <c r="G16" s="330"/>
      <c r="H16" s="216"/>
      <c r="I16" s="216"/>
      <c r="J16" s="217"/>
      <c r="K16" s="216"/>
      <c r="L16" s="354" t="s">
        <v>87</v>
      </c>
      <c r="M16" s="355"/>
      <c r="N16" s="356"/>
      <c r="O16" s="358">
        <f>SUMIF($L$30:$L$1017,"VER",$R$30:$R$1017)</f>
        <v>0</v>
      </c>
      <c r="P16" s="358">
        <f>SUMIF($L$30:$L$1017,"VER",$S$30:$S$1017)</f>
        <v>0</v>
      </c>
      <c r="Q16" s="359">
        <f t="shared" si="0"/>
        <v>0</v>
      </c>
      <c r="R16" s="192"/>
      <c r="S16" s="192"/>
      <c r="T16" s="330"/>
      <c r="U16" s="346"/>
      <c r="V16" s="346"/>
      <c r="W16" s="338"/>
      <c r="X16" s="117"/>
      <c r="Y16" s="192"/>
      <c r="Z16" s="216"/>
      <c r="AA16" s="216"/>
      <c r="AB16" s="216"/>
      <c r="AC16" s="216"/>
      <c r="AD16" s="216"/>
      <c r="AE16" s="216"/>
    </row>
    <row r="17" spans="1:31" ht="13.5" thickBot="1">
      <c r="A17" s="329"/>
      <c r="B17" s="329"/>
      <c r="C17" s="216"/>
      <c r="D17" s="330"/>
      <c r="E17" s="330"/>
      <c r="F17" s="330"/>
      <c r="G17" s="330"/>
      <c r="H17" s="216"/>
      <c r="I17" s="216"/>
      <c r="J17" s="217"/>
      <c r="K17" s="216"/>
      <c r="L17" s="354" t="s">
        <v>88</v>
      </c>
      <c r="M17" s="355"/>
      <c r="N17" s="356"/>
      <c r="O17" s="358">
        <f>SUMIF($L$30:$L$1017,"ROC",$R$30:$R$1017)</f>
        <v>0</v>
      </c>
      <c r="P17" s="358">
        <f>SUMIF($L$30:$L$1017,"ROC",$S$30:$S$1017)</f>
        <v>0</v>
      </c>
      <c r="Q17" s="359">
        <f t="shared" si="0"/>
        <v>0</v>
      </c>
      <c r="R17" s="192"/>
      <c r="S17" s="192"/>
      <c r="T17" s="330"/>
      <c r="U17" s="346"/>
      <c r="V17" s="346"/>
      <c r="W17" s="338"/>
      <c r="X17" s="117"/>
      <c r="Y17" s="192"/>
      <c r="Z17" s="216"/>
      <c r="AA17" s="216"/>
      <c r="AB17" s="216"/>
      <c r="AC17" s="216"/>
      <c r="AD17" s="216"/>
      <c r="AE17" s="216"/>
    </row>
    <row r="18" spans="1:34" s="219" customFormat="1" ht="13.5" thickBot="1">
      <c r="A18" s="46"/>
      <c r="B18" s="23"/>
      <c r="C18" s="25"/>
      <c r="D18" s="23"/>
      <c r="E18" s="23"/>
      <c r="F18" s="23"/>
      <c r="G18" s="23"/>
      <c r="H18" s="218"/>
      <c r="L18" s="354" t="s">
        <v>95</v>
      </c>
      <c r="M18" s="355"/>
      <c r="N18" s="356"/>
      <c r="O18" s="358">
        <f>SUMIF($Y$30:$Y$1017,"DOCBUR",$AB$30:$AB$1017)</f>
        <v>0.5</v>
      </c>
      <c r="P18" s="358">
        <f>SUMIF($Y$30:$Y$1017,"DOCBUR",$AC$30:$AC$1017)</f>
        <v>0</v>
      </c>
      <c r="Q18" s="359">
        <f t="shared" si="0"/>
        <v>0.5</v>
      </c>
      <c r="R18" s="193"/>
      <c r="S18" s="193"/>
      <c r="T18" s="218"/>
      <c r="U18" s="218"/>
      <c r="V18" s="218"/>
      <c r="W18" s="218"/>
      <c r="AE18" s="218"/>
      <c r="AF18" s="23"/>
      <c r="AG18" s="23"/>
      <c r="AH18" s="8"/>
    </row>
    <row r="19" spans="1:31" ht="13.5" thickBot="1">
      <c r="A19" s="329"/>
      <c r="B19" s="329"/>
      <c r="C19" s="216"/>
      <c r="D19" s="330"/>
      <c r="E19" s="330"/>
      <c r="F19" s="330"/>
      <c r="G19" s="330"/>
      <c r="H19" s="216"/>
      <c r="I19" s="216"/>
      <c r="J19" s="217"/>
      <c r="K19" s="216"/>
      <c r="L19" s="354" t="s">
        <v>96</v>
      </c>
      <c r="M19" s="355"/>
      <c r="N19" s="356"/>
      <c r="O19" s="358">
        <f>SUMIF($Y$30:$Y$1017,"DOCBIBLIO",$AB$30:$AB$1017)</f>
        <v>0</v>
      </c>
      <c r="P19" s="358">
        <f>SUMIF($Y$30:$Y$1017,"DOCBIBLIO",$AC$30:$AC$1017)</f>
        <v>0</v>
      </c>
      <c r="Q19" s="359">
        <f t="shared" si="0"/>
        <v>0</v>
      </c>
      <c r="R19" s="192"/>
      <c r="S19" s="192"/>
      <c r="T19" s="330"/>
      <c r="U19" s="346"/>
      <c r="V19" s="346"/>
      <c r="W19" s="338"/>
      <c r="X19" s="117"/>
      <c r="Y19" s="192"/>
      <c r="Z19" s="216"/>
      <c r="AA19" s="216"/>
      <c r="AB19" s="216"/>
      <c r="AC19" s="216"/>
      <c r="AD19" s="216"/>
      <c r="AE19" s="216"/>
    </row>
    <row r="20" spans="1:31" ht="12.75">
      <c r="A20" s="329"/>
      <c r="B20" s="329"/>
      <c r="C20" s="216"/>
      <c r="D20" s="330"/>
      <c r="E20" s="330"/>
      <c r="F20" s="330"/>
      <c r="G20" s="330"/>
      <c r="H20" s="216"/>
      <c r="I20" s="216"/>
      <c r="J20" s="217"/>
      <c r="K20" s="216"/>
      <c r="L20" s="360"/>
      <c r="M20" s="360"/>
      <c r="N20" s="361"/>
      <c r="O20" s="362"/>
      <c r="P20" s="362"/>
      <c r="Q20" s="362"/>
      <c r="R20" s="192"/>
      <c r="S20" s="192"/>
      <c r="T20" s="330"/>
      <c r="U20" s="346"/>
      <c r="V20" s="346"/>
      <c r="W20" s="338"/>
      <c r="X20" s="117"/>
      <c r="Y20" s="192"/>
      <c r="Z20" s="216"/>
      <c r="AA20" s="216"/>
      <c r="AB20" s="216"/>
      <c r="AC20" s="216"/>
      <c r="AD20" s="216"/>
      <c r="AE20" s="216"/>
    </row>
    <row r="21" spans="1:31" ht="12.75">
      <c r="A21" s="329"/>
      <c r="B21" s="329"/>
      <c r="C21" s="216"/>
      <c r="D21" s="330"/>
      <c r="E21" s="330"/>
      <c r="F21" s="330"/>
      <c r="G21" s="330"/>
      <c r="H21" s="216"/>
      <c r="I21" s="216"/>
      <c r="J21" s="217"/>
      <c r="K21" s="216"/>
      <c r="L21" s="360"/>
      <c r="M21" s="360"/>
      <c r="N21" s="361"/>
      <c r="O21" s="362"/>
      <c r="P21" s="362"/>
      <c r="Q21" s="362"/>
      <c r="R21" s="192"/>
      <c r="S21" s="192"/>
      <c r="T21" s="330"/>
      <c r="U21" s="346"/>
      <c r="V21" s="346"/>
      <c r="W21" s="338"/>
      <c r="X21" s="117"/>
      <c r="Y21" s="192"/>
      <c r="Z21" s="216"/>
      <c r="AA21" s="216"/>
      <c r="AB21" s="216"/>
      <c r="AC21" s="216"/>
      <c r="AD21" s="216"/>
      <c r="AE21" s="216"/>
    </row>
    <row r="22" spans="1:31" ht="12.75">
      <c r="A22" s="329"/>
      <c r="B22" s="329"/>
      <c r="C22" s="216"/>
      <c r="D22" s="330"/>
      <c r="E22" s="330"/>
      <c r="F22" s="330"/>
      <c r="G22" s="330"/>
      <c r="H22" s="216"/>
      <c r="I22" s="216"/>
      <c r="J22" s="217"/>
      <c r="K22" s="216"/>
      <c r="L22" s="360"/>
      <c r="M22" s="360"/>
      <c r="N22" s="361"/>
      <c r="O22" s="362"/>
      <c r="P22" s="362"/>
      <c r="Q22" s="362"/>
      <c r="R22" s="192"/>
      <c r="S22" s="192"/>
      <c r="T22" s="330"/>
      <c r="U22" s="346"/>
      <c r="V22" s="346"/>
      <c r="W22" s="338"/>
      <c r="X22" s="117"/>
      <c r="Y22" s="192"/>
      <c r="Z22" s="216"/>
      <c r="AA22" s="216"/>
      <c r="AB22" s="216"/>
      <c r="AC22" s="216"/>
      <c r="AD22" s="216"/>
      <c r="AE22" s="216"/>
    </row>
    <row r="23" spans="1:31" ht="12.75">
      <c r="A23" s="329"/>
      <c r="B23" s="329"/>
      <c r="C23" s="216"/>
      <c r="D23" s="330"/>
      <c r="E23" s="330"/>
      <c r="F23" s="330"/>
      <c r="G23" s="330"/>
      <c r="H23" s="216"/>
      <c r="I23" s="216"/>
      <c r="J23" s="217"/>
      <c r="K23" s="216"/>
      <c r="L23" s="329"/>
      <c r="M23" s="330"/>
      <c r="N23" s="330"/>
      <c r="O23" s="346"/>
      <c r="P23" s="338"/>
      <c r="Q23" s="117"/>
      <c r="R23" s="192"/>
      <c r="S23" s="192"/>
      <c r="T23" s="330"/>
      <c r="U23" s="346"/>
      <c r="V23" s="346"/>
      <c r="W23" s="338"/>
      <c r="X23" s="117"/>
      <c r="Y23" s="192"/>
      <c r="Z23" s="216"/>
      <c r="AA23" s="216"/>
      <c r="AB23" s="216"/>
      <c r="AC23" s="216"/>
      <c r="AD23" s="216"/>
      <c r="AE23" s="216"/>
    </row>
    <row r="24" spans="1:34" s="219" customFormat="1" ht="13.5" thickBot="1">
      <c r="A24" s="46"/>
      <c r="B24" s="23"/>
      <c r="C24" s="25"/>
      <c r="D24" s="23"/>
      <c r="E24" s="23"/>
      <c r="F24" s="23"/>
      <c r="G24" s="23"/>
      <c r="H24" s="218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AE24" s="218"/>
      <c r="AF24" s="23"/>
      <c r="AG24" s="23"/>
      <c r="AH24" s="8"/>
    </row>
    <row r="25" spans="1:31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7"/>
      <c r="V25" s="767"/>
      <c r="W25" s="767"/>
      <c r="X25" s="767"/>
      <c r="Y25" s="764" t="s">
        <v>35</v>
      </c>
      <c r="Z25" s="765"/>
      <c r="AA25" s="765"/>
      <c r="AB25" s="765"/>
      <c r="AC25" s="153"/>
      <c r="AD25" s="138"/>
      <c r="AE25" s="754" t="s">
        <v>0</v>
      </c>
    </row>
    <row r="26" spans="1:31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72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1095</v>
      </c>
      <c r="S26" s="740" t="s">
        <v>91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2" t="s">
        <v>44</v>
      </c>
      <c r="Y26" s="760" t="s">
        <v>31</v>
      </c>
      <c r="Z26" s="758" t="s">
        <v>26</v>
      </c>
      <c r="AA26" s="758" t="s">
        <v>713</v>
      </c>
      <c r="AB26" s="758" t="s">
        <v>1096</v>
      </c>
      <c r="AC26" s="762" t="s">
        <v>91</v>
      </c>
      <c r="AD26" s="757" t="s">
        <v>55</v>
      </c>
      <c r="AE26" s="755"/>
    </row>
    <row r="27" spans="1:31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309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72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77"/>
      <c r="S27" s="741"/>
      <c r="T27" s="742"/>
      <c r="U27" s="762"/>
      <c r="V27" s="762"/>
      <c r="W27" s="762"/>
      <c r="X27" s="762"/>
      <c r="Y27" s="761"/>
      <c r="Z27" s="759"/>
      <c r="AA27" s="759"/>
      <c r="AB27" s="759"/>
      <c r="AC27" s="763"/>
      <c r="AD27" s="757"/>
      <c r="AE27" s="756"/>
    </row>
    <row r="28" spans="1:31" ht="12.75">
      <c r="A28" s="167"/>
      <c r="B28" s="222"/>
      <c r="C28" s="222"/>
      <c r="D28" s="222"/>
      <c r="E28" s="222"/>
      <c r="F28" s="222"/>
      <c r="G28" s="169"/>
      <c r="H28" s="223"/>
      <c r="I28" s="224"/>
      <c r="J28" s="224"/>
      <c r="K28" s="225"/>
      <c r="L28" s="167"/>
      <c r="M28" s="170"/>
      <c r="N28" s="170"/>
      <c r="O28" s="222"/>
      <c r="P28" s="222"/>
      <c r="Q28" s="222"/>
      <c r="R28" s="225"/>
      <c r="S28" s="363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225"/>
    </row>
    <row r="29" spans="1:31" s="21" customFormat="1" ht="12.75">
      <c r="A29" s="364" t="s">
        <v>114</v>
      </c>
      <c r="B29" s="483" t="s">
        <v>115</v>
      </c>
      <c r="C29" s="156" t="s">
        <v>1451</v>
      </c>
      <c r="D29" s="160" t="s">
        <v>1439</v>
      </c>
      <c r="E29" s="484" t="s">
        <v>903</v>
      </c>
      <c r="F29" s="160" t="s">
        <v>1450</v>
      </c>
      <c r="G29" s="176" t="s">
        <v>1460</v>
      </c>
      <c r="H29" s="412">
        <v>1222</v>
      </c>
      <c r="I29" s="162" t="s">
        <v>1439</v>
      </c>
      <c r="J29" s="161" t="s">
        <v>1446</v>
      </c>
      <c r="K29" s="481"/>
      <c r="L29" s="412" t="s">
        <v>32</v>
      </c>
      <c r="M29" s="442" t="s">
        <v>113</v>
      </c>
      <c r="N29" s="442">
        <v>1</v>
      </c>
      <c r="O29" s="442">
        <v>120</v>
      </c>
      <c r="P29" s="442">
        <v>45</v>
      </c>
      <c r="Q29" s="442">
        <v>200</v>
      </c>
      <c r="R29" s="485">
        <f>(O29*P29*Q29)/1000000</f>
        <v>1.08</v>
      </c>
      <c r="S29" s="179">
        <f>IF(T29="O",R29,0)</f>
        <v>0</v>
      </c>
      <c r="T29" s="413" t="s">
        <v>110</v>
      </c>
      <c r="U29" s="442"/>
      <c r="V29" s="442"/>
      <c r="W29" s="441"/>
      <c r="X29" s="441"/>
      <c r="Y29" s="412"/>
      <c r="Z29" s="369"/>
      <c r="AA29" s="442"/>
      <c r="AB29" s="442"/>
      <c r="AC29" s="183">
        <f>IF(AD29="O",AB29,0)</f>
        <v>0</v>
      </c>
      <c r="AD29" s="439"/>
      <c r="AE29" s="486"/>
    </row>
    <row r="30" spans="1:31" s="371" customFormat="1" ht="12.75">
      <c r="A30" s="364" t="s">
        <v>114</v>
      </c>
      <c r="B30" s="365" t="s">
        <v>115</v>
      </c>
      <c r="C30" s="156" t="s">
        <v>1451</v>
      </c>
      <c r="D30" s="160" t="s">
        <v>1439</v>
      </c>
      <c r="E30" s="366" t="s">
        <v>903</v>
      </c>
      <c r="F30" s="160" t="s">
        <v>1450</v>
      </c>
      <c r="G30" s="176" t="s">
        <v>904</v>
      </c>
      <c r="H30" s="226">
        <v>1222</v>
      </c>
      <c r="I30" s="162" t="s">
        <v>1439</v>
      </c>
      <c r="J30" s="161" t="s">
        <v>1446</v>
      </c>
      <c r="K30" s="228"/>
      <c r="L30" s="226" t="s">
        <v>32</v>
      </c>
      <c r="M30" s="227" t="s">
        <v>113</v>
      </c>
      <c r="N30" s="227">
        <v>1</v>
      </c>
      <c r="O30" s="227">
        <v>120</v>
      </c>
      <c r="P30" s="227">
        <v>45</v>
      </c>
      <c r="Q30" s="227">
        <v>200</v>
      </c>
      <c r="R30" s="368">
        <f aca="true" t="shared" si="1" ref="R30:R61">(O30*P30*Q30)/1000000</f>
        <v>1.08</v>
      </c>
      <c r="S30" s="179">
        <f aca="true" t="shared" si="2" ref="S30:S61">IF(T30="O",R30,0)</f>
        <v>0</v>
      </c>
      <c r="T30" s="229" t="s">
        <v>110</v>
      </c>
      <c r="U30" s="227"/>
      <c r="V30" s="227"/>
      <c r="W30" s="230"/>
      <c r="X30" s="230"/>
      <c r="Y30" s="226"/>
      <c r="Z30" s="369"/>
      <c r="AA30" s="227"/>
      <c r="AB30" s="227"/>
      <c r="AC30" s="183">
        <f aca="true" t="shared" si="3" ref="AC30:AC61">IF(AD30="O",AB30,0)</f>
        <v>0</v>
      </c>
      <c r="AD30" s="233"/>
      <c r="AE30" s="370"/>
    </row>
    <row r="31" spans="1:31" s="371" customFormat="1" ht="12.75">
      <c r="A31" s="364" t="s">
        <v>114</v>
      </c>
      <c r="B31" s="365" t="s">
        <v>115</v>
      </c>
      <c r="C31" s="156" t="s">
        <v>1451</v>
      </c>
      <c r="D31" s="160" t="s">
        <v>1439</v>
      </c>
      <c r="E31" s="366" t="s">
        <v>903</v>
      </c>
      <c r="F31" s="160" t="s">
        <v>1450</v>
      </c>
      <c r="G31" s="176" t="s">
        <v>905</v>
      </c>
      <c r="H31" s="226">
        <v>1222</v>
      </c>
      <c r="I31" s="162" t="s">
        <v>1439</v>
      </c>
      <c r="J31" s="161" t="s">
        <v>1446</v>
      </c>
      <c r="K31" s="228"/>
      <c r="L31" s="226" t="s">
        <v>32</v>
      </c>
      <c r="M31" s="227" t="s">
        <v>113</v>
      </c>
      <c r="N31" s="227">
        <v>1</v>
      </c>
      <c r="O31" s="227">
        <v>120</v>
      </c>
      <c r="P31" s="227">
        <v>45</v>
      </c>
      <c r="Q31" s="227">
        <v>200</v>
      </c>
      <c r="R31" s="368">
        <f t="shared" si="1"/>
        <v>1.08</v>
      </c>
      <c r="S31" s="179">
        <f t="shared" si="2"/>
        <v>0</v>
      </c>
      <c r="T31" s="229" t="s">
        <v>110</v>
      </c>
      <c r="U31" s="227"/>
      <c r="V31" s="227"/>
      <c r="W31" s="230"/>
      <c r="X31" s="230"/>
      <c r="Y31" s="226"/>
      <c r="Z31" s="369"/>
      <c r="AA31" s="227"/>
      <c r="AB31" s="227"/>
      <c r="AC31" s="183">
        <f t="shared" si="3"/>
        <v>0</v>
      </c>
      <c r="AD31" s="233"/>
      <c r="AE31" s="370"/>
    </row>
    <row r="32" spans="1:31" s="371" customFormat="1" ht="12.75">
      <c r="A32" s="364" t="s">
        <v>114</v>
      </c>
      <c r="B32" s="365" t="s">
        <v>115</v>
      </c>
      <c r="C32" s="156" t="s">
        <v>1451</v>
      </c>
      <c r="D32" s="160" t="s">
        <v>1439</v>
      </c>
      <c r="E32" s="366" t="s">
        <v>903</v>
      </c>
      <c r="F32" s="372"/>
      <c r="G32" s="176" t="s">
        <v>906</v>
      </c>
      <c r="H32" s="234"/>
      <c r="I32" s="235"/>
      <c r="J32" s="373"/>
      <c r="K32" s="458" t="s">
        <v>1463</v>
      </c>
      <c r="L32" s="226" t="s">
        <v>32</v>
      </c>
      <c r="M32" s="227" t="s">
        <v>113</v>
      </c>
      <c r="N32" s="227">
        <v>1</v>
      </c>
      <c r="O32" s="227">
        <v>120</v>
      </c>
      <c r="P32" s="227">
        <v>45</v>
      </c>
      <c r="Q32" s="227">
        <v>200</v>
      </c>
      <c r="R32" s="368">
        <f t="shared" si="1"/>
        <v>1.08</v>
      </c>
      <c r="S32" s="179">
        <f t="shared" si="2"/>
        <v>0</v>
      </c>
      <c r="T32" s="229" t="s">
        <v>110</v>
      </c>
      <c r="U32" s="235"/>
      <c r="V32" s="235"/>
      <c r="W32" s="237"/>
      <c r="X32" s="237"/>
      <c r="Y32" s="234"/>
      <c r="Z32" s="374"/>
      <c r="AA32" s="235"/>
      <c r="AB32" s="313"/>
      <c r="AC32" s="183">
        <f t="shared" si="3"/>
        <v>0</v>
      </c>
      <c r="AD32" s="240"/>
      <c r="AE32" s="375"/>
    </row>
    <row r="33" spans="1:31" s="371" customFormat="1" ht="12.75">
      <c r="A33" s="364" t="s">
        <v>114</v>
      </c>
      <c r="B33" s="365" t="s">
        <v>115</v>
      </c>
      <c r="C33" s="156" t="s">
        <v>1451</v>
      </c>
      <c r="D33" s="160" t="s">
        <v>1439</v>
      </c>
      <c r="E33" s="366" t="s">
        <v>903</v>
      </c>
      <c r="F33" s="365"/>
      <c r="G33" s="176" t="s">
        <v>907</v>
      </c>
      <c r="H33" s="226"/>
      <c r="I33" s="227"/>
      <c r="J33" s="367"/>
      <c r="K33" s="430" t="s">
        <v>1463</v>
      </c>
      <c r="L33" s="226" t="s">
        <v>32</v>
      </c>
      <c r="M33" s="227" t="s">
        <v>113</v>
      </c>
      <c r="N33" s="227">
        <v>1</v>
      </c>
      <c r="O33" s="227">
        <v>120</v>
      </c>
      <c r="P33" s="227">
        <v>45</v>
      </c>
      <c r="Q33" s="227">
        <v>200</v>
      </c>
      <c r="R33" s="368">
        <f t="shared" si="1"/>
        <v>1.08</v>
      </c>
      <c r="S33" s="179">
        <f t="shared" si="2"/>
        <v>0</v>
      </c>
      <c r="T33" s="229" t="s">
        <v>110</v>
      </c>
      <c r="U33" s="227"/>
      <c r="V33" s="227"/>
      <c r="W33" s="230"/>
      <c r="X33" s="230"/>
      <c r="Y33" s="226"/>
      <c r="Z33" s="369"/>
      <c r="AA33" s="227"/>
      <c r="AB33" s="227"/>
      <c r="AC33" s="183">
        <f t="shared" si="3"/>
        <v>0</v>
      </c>
      <c r="AD33" s="233"/>
      <c r="AE33" s="370"/>
    </row>
    <row r="34" spans="1:31" s="371" customFormat="1" ht="12.75">
      <c r="A34" s="364" t="s">
        <v>114</v>
      </c>
      <c r="B34" s="365" t="s">
        <v>115</v>
      </c>
      <c r="C34" s="156" t="s">
        <v>1451</v>
      </c>
      <c r="D34" s="160" t="s">
        <v>1439</v>
      </c>
      <c r="E34" s="366" t="s">
        <v>903</v>
      </c>
      <c r="F34" s="483" t="s">
        <v>1469</v>
      </c>
      <c r="G34" s="176" t="s">
        <v>908</v>
      </c>
      <c r="H34" s="226">
        <v>1222</v>
      </c>
      <c r="I34" s="442" t="s">
        <v>1439</v>
      </c>
      <c r="J34" s="647" t="s">
        <v>1452</v>
      </c>
      <c r="K34" s="228"/>
      <c r="L34" s="226" t="s">
        <v>32</v>
      </c>
      <c r="M34" s="227" t="s">
        <v>113</v>
      </c>
      <c r="N34" s="227">
        <v>1</v>
      </c>
      <c r="O34" s="227">
        <v>120</v>
      </c>
      <c r="P34" s="227">
        <v>45</v>
      </c>
      <c r="Q34" s="227">
        <v>200</v>
      </c>
      <c r="R34" s="368">
        <f t="shared" si="1"/>
        <v>1.08</v>
      </c>
      <c r="S34" s="179">
        <f t="shared" si="2"/>
        <v>0</v>
      </c>
      <c r="T34" s="229" t="s">
        <v>110</v>
      </c>
      <c r="U34" s="227"/>
      <c r="V34" s="227"/>
      <c r="W34" s="230"/>
      <c r="X34" s="230"/>
      <c r="Y34" s="226"/>
      <c r="Z34" s="369"/>
      <c r="AA34" s="227"/>
      <c r="AB34" s="227"/>
      <c r="AC34" s="183">
        <f t="shared" si="3"/>
        <v>0</v>
      </c>
      <c r="AD34" s="233"/>
      <c r="AE34" s="370"/>
    </row>
    <row r="35" spans="1:31" s="371" customFormat="1" ht="12.75">
      <c r="A35" s="364" t="s">
        <v>114</v>
      </c>
      <c r="B35" s="365" t="s">
        <v>115</v>
      </c>
      <c r="C35" s="156" t="s">
        <v>1451</v>
      </c>
      <c r="D35" s="160" t="s">
        <v>1439</v>
      </c>
      <c r="E35" s="366" t="s">
        <v>903</v>
      </c>
      <c r="F35" s="372"/>
      <c r="G35" s="176" t="s">
        <v>909</v>
      </c>
      <c r="H35" s="234"/>
      <c r="I35" s="235"/>
      <c r="J35" s="373"/>
      <c r="K35" s="458" t="s">
        <v>1463</v>
      </c>
      <c r="L35" s="226" t="s">
        <v>32</v>
      </c>
      <c r="M35" s="227" t="s">
        <v>113</v>
      </c>
      <c r="N35" s="227">
        <v>1</v>
      </c>
      <c r="O35" s="227">
        <v>120</v>
      </c>
      <c r="P35" s="227">
        <v>45</v>
      </c>
      <c r="Q35" s="227">
        <v>200</v>
      </c>
      <c r="R35" s="368">
        <f t="shared" si="1"/>
        <v>1.08</v>
      </c>
      <c r="S35" s="179">
        <f t="shared" si="2"/>
        <v>0</v>
      </c>
      <c r="T35" s="229" t="s">
        <v>110</v>
      </c>
      <c r="U35" s="235"/>
      <c r="V35" s="235"/>
      <c r="W35" s="237"/>
      <c r="X35" s="237"/>
      <c r="Y35" s="234"/>
      <c r="Z35" s="374"/>
      <c r="AA35" s="235"/>
      <c r="AB35" s="313"/>
      <c r="AC35" s="183">
        <f t="shared" si="3"/>
        <v>0</v>
      </c>
      <c r="AD35" s="240"/>
      <c r="AE35" s="375"/>
    </row>
    <row r="36" spans="1:31" s="371" customFormat="1" ht="12.75">
      <c r="A36" s="364" t="s">
        <v>114</v>
      </c>
      <c r="B36" s="365" t="s">
        <v>115</v>
      </c>
      <c r="C36" s="156" t="s">
        <v>1451</v>
      </c>
      <c r="D36" s="160" t="s">
        <v>1439</v>
      </c>
      <c r="E36" s="366" t="s">
        <v>903</v>
      </c>
      <c r="F36" s="372"/>
      <c r="G36" s="176" t="s">
        <v>910</v>
      </c>
      <c r="H36" s="234"/>
      <c r="I36" s="235"/>
      <c r="J36" s="373"/>
      <c r="K36" s="458" t="s">
        <v>1463</v>
      </c>
      <c r="L36" s="226" t="s">
        <v>32</v>
      </c>
      <c r="M36" s="227" t="s">
        <v>113</v>
      </c>
      <c r="N36" s="227">
        <v>1</v>
      </c>
      <c r="O36" s="227">
        <v>120</v>
      </c>
      <c r="P36" s="227">
        <v>45</v>
      </c>
      <c r="Q36" s="227">
        <v>200</v>
      </c>
      <c r="R36" s="368">
        <f t="shared" si="1"/>
        <v>1.08</v>
      </c>
      <c r="S36" s="179">
        <f t="shared" si="2"/>
        <v>0</v>
      </c>
      <c r="T36" s="229" t="s">
        <v>110</v>
      </c>
      <c r="U36" s="235"/>
      <c r="V36" s="235"/>
      <c r="W36" s="237"/>
      <c r="X36" s="237"/>
      <c r="Y36" s="234"/>
      <c r="Z36" s="374"/>
      <c r="AA36" s="235"/>
      <c r="AB36" s="313"/>
      <c r="AC36" s="183">
        <f t="shared" si="3"/>
        <v>0</v>
      </c>
      <c r="AD36" s="240"/>
      <c r="AE36" s="375"/>
    </row>
    <row r="37" spans="1:31" s="371" customFormat="1" ht="12.75">
      <c r="A37" s="364" t="s">
        <v>114</v>
      </c>
      <c r="B37" s="365" t="s">
        <v>115</v>
      </c>
      <c r="C37" s="156" t="s">
        <v>1451</v>
      </c>
      <c r="D37" s="160" t="s">
        <v>1439</v>
      </c>
      <c r="E37" s="366" t="s">
        <v>903</v>
      </c>
      <c r="F37" s="643" t="s">
        <v>1557</v>
      </c>
      <c r="G37" s="176" t="s">
        <v>911</v>
      </c>
      <c r="H37" s="241">
        <v>1222</v>
      </c>
      <c r="I37" s="410" t="s">
        <v>1439</v>
      </c>
      <c r="J37" s="487" t="s">
        <v>1458</v>
      </c>
      <c r="K37" s="243"/>
      <c r="L37" s="226" t="s">
        <v>32</v>
      </c>
      <c r="M37" s="227" t="s">
        <v>113</v>
      </c>
      <c r="N37" s="227">
        <v>1</v>
      </c>
      <c r="O37" s="227">
        <v>120</v>
      </c>
      <c r="P37" s="227">
        <v>45</v>
      </c>
      <c r="Q37" s="227">
        <v>200</v>
      </c>
      <c r="R37" s="368">
        <f t="shared" si="1"/>
        <v>1.08</v>
      </c>
      <c r="S37" s="179">
        <f t="shared" si="2"/>
        <v>0</v>
      </c>
      <c r="T37" s="229" t="s">
        <v>110</v>
      </c>
      <c r="U37" s="242"/>
      <c r="V37" s="242"/>
      <c r="W37" s="244"/>
      <c r="X37" s="244"/>
      <c r="Y37" s="241"/>
      <c r="Z37" s="378"/>
      <c r="AA37" s="242"/>
      <c r="AB37" s="315"/>
      <c r="AC37" s="183">
        <f t="shared" si="3"/>
        <v>0</v>
      </c>
      <c r="AD37" s="246"/>
      <c r="AE37" s="379"/>
    </row>
    <row r="38" spans="1:31" s="371" customFormat="1" ht="12.75">
      <c r="A38" s="364" t="s">
        <v>114</v>
      </c>
      <c r="B38" s="365" t="s">
        <v>115</v>
      </c>
      <c r="C38" s="156" t="s">
        <v>1451</v>
      </c>
      <c r="D38" s="160" t="s">
        <v>1439</v>
      </c>
      <c r="E38" s="366" t="s">
        <v>903</v>
      </c>
      <c r="F38" s="376"/>
      <c r="G38" s="294" t="s">
        <v>912</v>
      </c>
      <c r="H38" s="241"/>
      <c r="I38" s="242"/>
      <c r="J38" s="377"/>
      <c r="K38" s="411" t="s">
        <v>1463</v>
      </c>
      <c r="L38" s="226" t="s">
        <v>32</v>
      </c>
      <c r="M38" s="227" t="s">
        <v>113</v>
      </c>
      <c r="N38" s="227">
        <v>1</v>
      </c>
      <c r="O38" s="227">
        <v>120</v>
      </c>
      <c r="P38" s="227">
        <v>45</v>
      </c>
      <c r="Q38" s="227">
        <v>200</v>
      </c>
      <c r="R38" s="368">
        <f t="shared" si="1"/>
        <v>1.08</v>
      </c>
      <c r="S38" s="179">
        <f t="shared" si="2"/>
        <v>0</v>
      </c>
      <c r="T38" s="229" t="s">
        <v>110</v>
      </c>
      <c r="U38" s="242"/>
      <c r="V38" s="242"/>
      <c r="W38" s="244"/>
      <c r="X38" s="244"/>
      <c r="Y38" s="241"/>
      <c r="Z38" s="378"/>
      <c r="AA38" s="242"/>
      <c r="AB38" s="315"/>
      <c r="AC38" s="183">
        <f t="shared" si="3"/>
        <v>0</v>
      </c>
      <c r="AD38" s="246"/>
      <c r="AE38" s="379"/>
    </row>
    <row r="39" spans="1:31" s="371" customFormat="1" ht="12.75">
      <c r="A39" s="364" t="s">
        <v>114</v>
      </c>
      <c r="B39" s="365" t="s">
        <v>115</v>
      </c>
      <c r="C39" s="156" t="s">
        <v>1451</v>
      </c>
      <c r="D39" s="160" t="s">
        <v>1439</v>
      </c>
      <c r="E39" s="366" t="s">
        <v>903</v>
      </c>
      <c r="F39" s="105" t="s">
        <v>1450</v>
      </c>
      <c r="G39" s="294" t="s">
        <v>913</v>
      </c>
      <c r="H39" s="241">
        <v>1222</v>
      </c>
      <c r="I39" s="106" t="s">
        <v>1439</v>
      </c>
      <c r="J39" s="158" t="s">
        <v>1446</v>
      </c>
      <c r="K39" s="243"/>
      <c r="L39" s="226" t="s">
        <v>32</v>
      </c>
      <c r="M39" s="227" t="s">
        <v>113</v>
      </c>
      <c r="N39" s="227">
        <v>1</v>
      </c>
      <c r="O39" s="227">
        <v>120</v>
      </c>
      <c r="P39" s="227">
        <v>45</v>
      </c>
      <c r="Q39" s="227">
        <v>200</v>
      </c>
      <c r="R39" s="368">
        <f t="shared" si="1"/>
        <v>1.08</v>
      </c>
      <c r="S39" s="179">
        <f t="shared" si="2"/>
        <v>0</v>
      </c>
      <c r="T39" s="229" t="s">
        <v>110</v>
      </c>
      <c r="U39" s="242"/>
      <c r="V39" s="242"/>
      <c r="W39" s="244"/>
      <c r="X39" s="244"/>
      <c r="Y39" s="241"/>
      <c r="Z39" s="378"/>
      <c r="AA39" s="242"/>
      <c r="AB39" s="315"/>
      <c r="AC39" s="183">
        <f t="shared" si="3"/>
        <v>0</v>
      </c>
      <c r="AD39" s="246"/>
      <c r="AE39" s="379"/>
    </row>
    <row r="40" spans="1:31" s="371" customFormat="1" ht="12.75">
      <c r="A40" s="364" t="s">
        <v>114</v>
      </c>
      <c r="B40" s="365" t="s">
        <v>115</v>
      </c>
      <c r="C40" s="156" t="s">
        <v>1451</v>
      </c>
      <c r="D40" s="160" t="s">
        <v>1439</v>
      </c>
      <c r="E40" s="366" t="s">
        <v>903</v>
      </c>
      <c r="F40" s="376"/>
      <c r="G40" s="294" t="s">
        <v>914</v>
      </c>
      <c r="H40" s="241"/>
      <c r="I40" s="242"/>
      <c r="J40" s="377"/>
      <c r="K40" s="411" t="s">
        <v>1463</v>
      </c>
      <c r="L40" s="226" t="s">
        <v>32</v>
      </c>
      <c r="M40" s="227" t="s">
        <v>113</v>
      </c>
      <c r="N40" s="227">
        <v>1</v>
      </c>
      <c r="O40" s="227">
        <v>120</v>
      </c>
      <c r="P40" s="227">
        <v>45</v>
      </c>
      <c r="Q40" s="227">
        <v>200</v>
      </c>
      <c r="R40" s="368">
        <f t="shared" si="1"/>
        <v>1.08</v>
      </c>
      <c r="S40" s="179">
        <f t="shared" si="2"/>
        <v>0</v>
      </c>
      <c r="T40" s="229" t="s">
        <v>110</v>
      </c>
      <c r="U40" s="242"/>
      <c r="V40" s="242"/>
      <c r="W40" s="244"/>
      <c r="X40" s="244"/>
      <c r="Y40" s="241"/>
      <c r="Z40" s="378"/>
      <c r="AA40" s="242"/>
      <c r="AB40" s="315"/>
      <c r="AC40" s="183">
        <f t="shared" si="3"/>
        <v>0</v>
      </c>
      <c r="AD40" s="246"/>
      <c r="AE40" s="379"/>
    </row>
    <row r="41" spans="1:31" s="371" customFormat="1" ht="12.75">
      <c r="A41" s="364" t="s">
        <v>114</v>
      </c>
      <c r="B41" s="365" t="s">
        <v>115</v>
      </c>
      <c r="C41" s="156" t="s">
        <v>1451</v>
      </c>
      <c r="D41" s="160" t="s">
        <v>1439</v>
      </c>
      <c r="E41" s="366" t="s">
        <v>903</v>
      </c>
      <c r="F41" s="105" t="s">
        <v>1450</v>
      </c>
      <c r="G41" s="294" t="s">
        <v>915</v>
      </c>
      <c r="H41" s="241">
        <v>1222</v>
      </c>
      <c r="I41" s="106" t="s">
        <v>1439</v>
      </c>
      <c r="J41" s="158" t="s">
        <v>1446</v>
      </c>
      <c r="K41" s="243"/>
      <c r="L41" s="226" t="s">
        <v>32</v>
      </c>
      <c r="M41" s="227" t="s">
        <v>113</v>
      </c>
      <c r="N41" s="227">
        <v>1</v>
      </c>
      <c r="O41" s="227">
        <v>120</v>
      </c>
      <c r="P41" s="227">
        <v>45</v>
      </c>
      <c r="Q41" s="227">
        <v>200</v>
      </c>
      <c r="R41" s="368">
        <f t="shared" si="1"/>
        <v>1.08</v>
      </c>
      <c r="S41" s="179">
        <f t="shared" si="2"/>
        <v>0</v>
      </c>
      <c r="T41" s="229" t="s">
        <v>110</v>
      </c>
      <c r="U41" s="242"/>
      <c r="V41" s="242"/>
      <c r="W41" s="244"/>
      <c r="X41" s="244"/>
      <c r="Y41" s="241"/>
      <c r="Z41" s="378"/>
      <c r="AA41" s="242"/>
      <c r="AB41" s="315"/>
      <c r="AC41" s="183">
        <f t="shared" si="3"/>
        <v>0</v>
      </c>
      <c r="AD41" s="246"/>
      <c r="AE41" s="379"/>
    </row>
    <row r="42" spans="1:31" s="371" customFormat="1" ht="12.75">
      <c r="A42" s="364" t="s">
        <v>114</v>
      </c>
      <c r="B42" s="365" t="s">
        <v>115</v>
      </c>
      <c r="C42" s="156" t="s">
        <v>1451</v>
      </c>
      <c r="D42" s="160" t="s">
        <v>1439</v>
      </c>
      <c r="E42" s="366" t="s">
        <v>903</v>
      </c>
      <c r="F42" s="376"/>
      <c r="G42" s="294" t="s">
        <v>916</v>
      </c>
      <c r="H42" s="241"/>
      <c r="I42" s="242"/>
      <c r="J42" s="377"/>
      <c r="K42" s="411" t="s">
        <v>1463</v>
      </c>
      <c r="L42" s="226" t="s">
        <v>32</v>
      </c>
      <c r="M42" s="227" t="s">
        <v>113</v>
      </c>
      <c r="N42" s="227">
        <v>1</v>
      </c>
      <c r="O42" s="227">
        <v>120</v>
      </c>
      <c r="P42" s="227">
        <v>45</v>
      </c>
      <c r="Q42" s="227">
        <v>200</v>
      </c>
      <c r="R42" s="368">
        <f t="shared" si="1"/>
        <v>1.08</v>
      </c>
      <c r="S42" s="179">
        <f t="shared" si="2"/>
        <v>0</v>
      </c>
      <c r="T42" s="229" t="s">
        <v>110</v>
      </c>
      <c r="U42" s="242"/>
      <c r="V42" s="242"/>
      <c r="W42" s="244"/>
      <c r="X42" s="244"/>
      <c r="Y42" s="241"/>
      <c r="Z42" s="378"/>
      <c r="AA42" s="242"/>
      <c r="AB42" s="315"/>
      <c r="AC42" s="183">
        <f t="shared" si="3"/>
        <v>0</v>
      </c>
      <c r="AD42" s="246"/>
      <c r="AE42" s="379"/>
    </row>
    <row r="43" spans="1:31" s="371" customFormat="1" ht="12.75">
      <c r="A43" s="364" t="s">
        <v>114</v>
      </c>
      <c r="B43" s="365" t="s">
        <v>115</v>
      </c>
      <c r="C43" s="156" t="s">
        <v>1451</v>
      </c>
      <c r="D43" s="160" t="s">
        <v>1439</v>
      </c>
      <c r="E43" s="366" t="s">
        <v>903</v>
      </c>
      <c r="F43" s="376"/>
      <c r="G43" s="294" t="s">
        <v>917</v>
      </c>
      <c r="H43" s="241"/>
      <c r="I43" s="242"/>
      <c r="J43" s="377"/>
      <c r="K43" s="411" t="s">
        <v>1463</v>
      </c>
      <c r="L43" s="226" t="s">
        <v>32</v>
      </c>
      <c r="M43" s="227" t="s">
        <v>113</v>
      </c>
      <c r="N43" s="227">
        <v>1</v>
      </c>
      <c r="O43" s="227">
        <v>120</v>
      </c>
      <c r="P43" s="227">
        <v>45</v>
      </c>
      <c r="Q43" s="227">
        <v>200</v>
      </c>
      <c r="R43" s="368">
        <f t="shared" si="1"/>
        <v>1.08</v>
      </c>
      <c r="S43" s="179">
        <f t="shared" si="2"/>
        <v>0</v>
      </c>
      <c r="T43" s="229" t="s">
        <v>110</v>
      </c>
      <c r="U43" s="242"/>
      <c r="V43" s="242"/>
      <c r="W43" s="244"/>
      <c r="X43" s="244"/>
      <c r="Y43" s="241"/>
      <c r="Z43" s="378"/>
      <c r="AA43" s="242"/>
      <c r="AB43" s="315"/>
      <c r="AC43" s="183">
        <f t="shared" si="3"/>
        <v>0</v>
      </c>
      <c r="AD43" s="246"/>
      <c r="AE43" s="379"/>
    </row>
    <row r="44" spans="1:31" s="371" customFormat="1" ht="12.75">
      <c r="A44" s="364" t="s">
        <v>114</v>
      </c>
      <c r="B44" s="365" t="s">
        <v>115</v>
      </c>
      <c r="C44" s="156" t="s">
        <v>1451</v>
      </c>
      <c r="D44" s="160" t="s">
        <v>1439</v>
      </c>
      <c r="E44" s="366" t="s">
        <v>903</v>
      </c>
      <c r="F44" s="376"/>
      <c r="G44" s="294" t="s">
        <v>918</v>
      </c>
      <c r="H44" s="241"/>
      <c r="I44" s="242"/>
      <c r="J44" s="377"/>
      <c r="K44" s="411" t="s">
        <v>1536</v>
      </c>
      <c r="L44" s="226" t="s">
        <v>32</v>
      </c>
      <c r="M44" s="227" t="s">
        <v>113</v>
      </c>
      <c r="N44" s="227">
        <v>1</v>
      </c>
      <c r="O44" s="227">
        <v>120</v>
      </c>
      <c r="P44" s="227">
        <v>45</v>
      </c>
      <c r="Q44" s="227">
        <v>200</v>
      </c>
      <c r="R44" s="368">
        <f t="shared" si="1"/>
        <v>1.08</v>
      </c>
      <c r="S44" s="179">
        <f t="shared" si="2"/>
        <v>1.08</v>
      </c>
      <c r="T44" s="229" t="s">
        <v>99</v>
      </c>
      <c r="U44" s="242"/>
      <c r="V44" s="242"/>
      <c r="W44" s="244"/>
      <c r="X44" s="244"/>
      <c r="Y44" s="241"/>
      <c r="Z44" s="378"/>
      <c r="AA44" s="242"/>
      <c r="AB44" s="315"/>
      <c r="AC44" s="183">
        <f t="shared" si="3"/>
        <v>0</v>
      </c>
      <c r="AD44" s="246"/>
      <c r="AE44" s="379"/>
    </row>
    <row r="45" spans="1:31" s="371" customFormat="1" ht="12.75">
      <c r="A45" s="364" t="s">
        <v>114</v>
      </c>
      <c r="B45" s="365" t="s">
        <v>115</v>
      </c>
      <c r="C45" s="896" t="s">
        <v>1451</v>
      </c>
      <c r="D45" s="897" t="s">
        <v>1439</v>
      </c>
      <c r="E45" s="898" t="s">
        <v>903</v>
      </c>
      <c r="F45" s="932" t="s">
        <v>1471</v>
      </c>
      <c r="G45" s="900" t="s">
        <v>919</v>
      </c>
      <c r="H45" s="901">
        <v>1213</v>
      </c>
      <c r="I45" s="932" t="s">
        <v>1215</v>
      </c>
      <c r="J45" s="933" t="s">
        <v>1432</v>
      </c>
      <c r="K45" s="903"/>
      <c r="L45" s="226" t="s">
        <v>32</v>
      </c>
      <c r="M45" s="242" t="s">
        <v>920</v>
      </c>
      <c r="N45" s="227">
        <v>1</v>
      </c>
      <c r="O45" s="242">
        <v>140</v>
      </c>
      <c r="P45" s="242">
        <v>100</v>
      </c>
      <c r="Q45" s="242">
        <v>55</v>
      </c>
      <c r="R45" s="368">
        <f t="shared" si="1"/>
        <v>0.77</v>
      </c>
      <c r="S45" s="179">
        <f t="shared" si="2"/>
        <v>0</v>
      </c>
      <c r="T45" s="229" t="s">
        <v>110</v>
      </c>
      <c r="U45" s="242"/>
      <c r="V45" s="242"/>
      <c r="W45" s="244"/>
      <c r="X45" s="244"/>
      <c r="Y45" s="241"/>
      <c r="Z45" s="378"/>
      <c r="AA45" s="242"/>
      <c r="AB45" s="315"/>
      <c r="AC45" s="183">
        <f t="shared" si="3"/>
        <v>0</v>
      </c>
      <c r="AD45" s="246"/>
      <c r="AE45" s="379"/>
    </row>
    <row r="46" spans="1:31" s="371" customFormat="1" ht="12.75">
      <c r="A46" s="364" t="s">
        <v>114</v>
      </c>
      <c r="B46" s="365" t="s">
        <v>115</v>
      </c>
      <c r="C46" s="156" t="s">
        <v>1451</v>
      </c>
      <c r="D46" s="160" t="s">
        <v>1439</v>
      </c>
      <c r="E46" s="366" t="s">
        <v>903</v>
      </c>
      <c r="F46" s="643" t="s">
        <v>1557</v>
      </c>
      <c r="G46" s="294" t="s">
        <v>921</v>
      </c>
      <c r="H46" s="241">
        <v>1213</v>
      </c>
      <c r="I46" s="410" t="s">
        <v>1439</v>
      </c>
      <c r="J46" s="487" t="s">
        <v>1458</v>
      </c>
      <c r="K46" s="411"/>
      <c r="L46" s="226" t="s">
        <v>32</v>
      </c>
      <c r="M46" s="242" t="s">
        <v>920</v>
      </c>
      <c r="N46" s="227">
        <v>1</v>
      </c>
      <c r="O46" s="242">
        <v>140</v>
      </c>
      <c r="P46" s="242">
        <v>100</v>
      </c>
      <c r="Q46" s="242">
        <v>55</v>
      </c>
      <c r="R46" s="368">
        <f t="shared" si="1"/>
        <v>0.77</v>
      </c>
      <c r="S46" s="179">
        <f t="shared" si="2"/>
        <v>0</v>
      </c>
      <c r="T46" s="229" t="s">
        <v>110</v>
      </c>
      <c r="U46" s="242"/>
      <c r="V46" s="242"/>
      <c r="W46" s="244"/>
      <c r="X46" s="244"/>
      <c r="Y46" s="241"/>
      <c r="Z46" s="378"/>
      <c r="AA46" s="242"/>
      <c r="AB46" s="315"/>
      <c r="AC46" s="183">
        <f t="shared" si="3"/>
        <v>0</v>
      </c>
      <c r="AD46" s="246"/>
      <c r="AE46" s="379"/>
    </row>
    <row r="47" spans="1:31" s="371" customFormat="1" ht="12.75">
      <c r="A47" s="364" t="s">
        <v>114</v>
      </c>
      <c r="B47" s="365" t="s">
        <v>115</v>
      </c>
      <c r="C47" s="896" t="s">
        <v>1451</v>
      </c>
      <c r="D47" s="897" t="s">
        <v>1439</v>
      </c>
      <c r="E47" s="898" t="s">
        <v>903</v>
      </c>
      <c r="F47" s="932" t="s">
        <v>1471</v>
      </c>
      <c r="G47" s="900" t="s">
        <v>922</v>
      </c>
      <c r="H47" s="901">
        <v>1213</v>
      </c>
      <c r="I47" s="932" t="s">
        <v>1215</v>
      </c>
      <c r="J47" s="933" t="s">
        <v>1432</v>
      </c>
      <c r="K47" s="903"/>
      <c r="L47" s="226" t="s">
        <v>32</v>
      </c>
      <c r="M47" s="242" t="s">
        <v>920</v>
      </c>
      <c r="N47" s="227">
        <v>1</v>
      </c>
      <c r="O47" s="242">
        <v>140</v>
      </c>
      <c r="P47" s="242">
        <v>100</v>
      </c>
      <c r="Q47" s="242">
        <v>55</v>
      </c>
      <c r="R47" s="368">
        <f t="shared" si="1"/>
        <v>0.77</v>
      </c>
      <c r="S47" s="179">
        <f t="shared" si="2"/>
        <v>0</v>
      </c>
      <c r="T47" s="229" t="s">
        <v>110</v>
      </c>
      <c r="U47" s="242"/>
      <c r="V47" s="242"/>
      <c r="W47" s="244"/>
      <c r="X47" s="244"/>
      <c r="Y47" s="241"/>
      <c r="Z47" s="378"/>
      <c r="AA47" s="242"/>
      <c r="AB47" s="315"/>
      <c r="AC47" s="183">
        <f t="shared" si="3"/>
        <v>0</v>
      </c>
      <c r="AD47" s="246"/>
      <c r="AE47" s="379"/>
    </row>
    <row r="48" spans="1:31" s="371" customFormat="1" ht="12.75">
      <c r="A48" s="364" t="s">
        <v>114</v>
      </c>
      <c r="B48" s="365" t="s">
        <v>115</v>
      </c>
      <c r="C48" s="156" t="s">
        <v>1451</v>
      </c>
      <c r="D48" s="160" t="s">
        <v>1439</v>
      </c>
      <c r="E48" s="366" t="s">
        <v>903</v>
      </c>
      <c r="F48" s="643" t="s">
        <v>1557</v>
      </c>
      <c r="G48" s="294" t="s">
        <v>923</v>
      </c>
      <c r="H48" s="241">
        <v>1213</v>
      </c>
      <c r="I48" s="410" t="s">
        <v>1439</v>
      </c>
      <c r="J48" s="487" t="s">
        <v>1458</v>
      </c>
      <c r="K48" s="243"/>
      <c r="L48" s="226" t="s">
        <v>32</v>
      </c>
      <c r="M48" s="242" t="s">
        <v>920</v>
      </c>
      <c r="N48" s="227">
        <v>1</v>
      </c>
      <c r="O48" s="242">
        <v>140</v>
      </c>
      <c r="P48" s="242">
        <v>100</v>
      </c>
      <c r="Q48" s="242">
        <v>55</v>
      </c>
      <c r="R48" s="368">
        <f t="shared" si="1"/>
        <v>0.77</v>
      </c>
      <c r="S48" s="179">
        <f t="shared" si="2"/>
        <v>0</v>
      </c>
      <c r="T48" s="229" t="s">
        <v>110</v>
      </c>
      <c r="U48" s="242"/>
      <c r="V48" s="242"/>
      <c r="W48" s="244"/>
      <c r="X48" s="244"/>
      <c r="Y48" s="241"/>
      <c r="Z48" s="378"/>
      <c r="AA48" s="242"/>
      <c r="AB48" s="315"/>
      <c r="AC48" s="183">
        <f t="shared" si="3"/>
        <v>0</v>
      </c>
      <c r="AD48" s="246"/>
      <c r="AE48" s="379"/>
    </row>
    <row r="49" spans="1:31" s="371" customFormat="1" ht="12.75">
      <c r="A49" s="364" t="s">
        <v>114</v>
      </c>
      <c r="B49" s="365" t="s">
        <v>115</v>
      </c>
      <c r="C49" s="156" t="s">
        <v>1451</v>
      </c>
      <c r="D49" s="160" t="s">
        <v>1439</v>
      </c>
      <c r="E49" s="366" t="s">
        <v>903</v>
      </c>
      <c r="F49" s="643" t="s">
        <v>1557</v>
      </c>
      <c r="G49" s="294" t="s">
        <v>924</v>
      </c>
      <c r="H49" s="241">
        <v>1213</v>
      </c>
      <c r="I49" s="410" t="s">
        <v>1439</v>
      </c>
      <c r="J49" s="487" t="s">
        <v>1458</v>
      </c>
      <c r="K49" s="243"/>
      <c r="L49" s="226" t="s">
        <v>32</v>
      </c>
      <c r="M49" s="242" t="s">
        <v>139</v>
      </c>
      <c r="N49" s="227">
        <v>1</v>
      </c>
      <c r="O49" s="242">
        <v>90</v>
      </c>
      <c r="P49" s="242">
        <v>60</v>
      </c>
      <c r="Q49" s="242">
        <v>105</v>
      </c>
      <c r="R49" s="368">
        <f t="shared" si="1"/>
        <v>0.567</v>
      </c>
      <c r="S49" s="179">
        <f t="shared" si="2"/>
        <v>0</v>
      </c>
      <c r="T49" s="229" t="s">
        <v>110</v>
      </c>
      <c r="U49" s="242"/>
      <c r="V49" s="242"/>
      <c r="W49" s="244"/>
      <c r="X49" s="244"/>
      <c r="Y49" s="241"/>
      <c r="Z49" s="378"/>
      <c r="AA49" s="242"/>
      <c r="AB49" s="315"/>
      <c r="AC49" s="183">
        <f t="shared" si="3"/>
        <v>0</v>
      </c>
      <c r="AD49" s="246"/>
      <c r="AE49" s="379"/>
    </row>
    <row r="50" spans="1:31" s="371" customFormat="1" ht="12.75">
      <c r="A50" s="364" t="s">
        <v>114</v>
      </c>
      <c r="B50" s="365" t="s">
        <v>115</v>
      </c>
      <c r="C50" s="156" t="s">
        <v>1451</v>
      </c>
      <c r="D50" s="160" t="s">
        <v>1439</v>
      </c>
      <c r="E50" s="366" t="s">
        <v>903</v>
      </c>
      <c r="F50" s="376"/>
      <c r="G50" s="294" t="s">
        <v>925</v>
      </c>
      <c r="H50" s="241"/>
      <c r="I50" s="242"/>
      <c r="J50" s="377"/>
      <c r="K50" s="411" t="s">
        <v>1463</v>
      </c>
      <c r="L50" s="226" t="s">
        <v>32</v>
      </c>
      <c r="M50" s="242" t="s">
        <v>106</v>
      </c>
      <c r="N50" s="227">
        <v>1</v>
      </c>
      <c r="O50" s="242">
        <v>115</v>
      </c>
      <c r="P50" s="242">
        <v>77</v>
      </c>
      <c r="Q50" s="242">
        <v>75</v>
      </c>
      <c r="R50" s="368">
        <f t="shared" si="1"/>
        <v>0.664125</v>
      </c>
      <c r="S50" s="179">
        <f t="shared" si="2"/>
        <v>0</v>
      </c>
      <c r="T50" s="229" t="s">
        <v>110</v>
      </c>
      <c r="U50" s="242"/>
      <c r="V50" s="242"/>
      <c r="W50" s="244"/>
      <c r="X50" s="244"/>
      <c r="Y50" s="241"/>
      <c r="Z50" s="378"/>
      <c r="AA50" s="242"/>
      <c r="AB50" s="315"/>
      <c r="AC50" s="183">
        <f t="shared" si="3"/>
        <v>0</v>
      </c>
      <c r="AD50" s="246"/>
      <c r="AE50" s="379"/>
    </row>
    <row r="51" spans="1:31" s="371" customFormat="1" ht="12.75">
      <c r="A51" s="364" t="s">
        <v>114</v>
      </c>
      <c r="B51" s="365" t="s">
        <v>115</v>
      </c>
      <c r="C51" s="156" t="s">
        <v>1451</v>
      </c>
      <c r="D51" s="160" t="s">
        <v>1439</v>
      </c>
      <c r="E51" s="366" t="s">
        <v>903</v>
      </c>
      <c r="F51" s="105" t="s">
        <v>1450</v>
      </c>
      <c r="G51" s="294" t="s">
        <v>926</v>
      </c>
      <c r="H51" s="241">
        <v>1222</v>
      </c>
      <c r="I51" s="106" t="s">
        <v>1439</v>
      </c>
      <c r="J51" s="158" t="s">
        <v>1440</v>
      </c>
      <c r="K51" s="243"/>
      <c r="L51" s="226" t="s">
        <v>32</v>
      </c>
      <c r="M51" s="242" t="s">
        <v>106</v>
      </c>
      <c r="N51" s="227">
        <v>1</v>
      </c>
      <c r="O51" s="242">
        <v>120</v>
      </c>
      <c r="P51" s="242">
        <v>80</v>
      </c>
      <c r="Q51" s="242">
        <v>75</v>
      </c>
      <c r="R51" s="368">
        <f t="shared" si="1"/>
        <v>0.72</v>
      </c>
      <c r="S51" s="179">
        <f t="shared" si="2"/>
        <v>0</v>
      </c>
      <c r="T51" s="229" t="s">
        <v>110</v>
      </c>
      <c r="U51" s="242"/>
      <c r="V51" s="242"/>
      <c r="W51" s="244"/>
      <c r="X51" s="244"/>
      <c r="Y51" s="241"/>
      <c r="Z51" s="378"/>
      <c r="AA51" s="242"/>
      <c r="AB51" s="315"/>
      <c r="AC51" s="183">
        <f t="shared" si="3"/>
        <v>0</v>
      </c>
      <c r="AD51" s="246"/>
      <c r="AE51" s="379" t="s">
        <v>140</v>
      </c>
    </row>
    <row r="52" spans="1:31" s="371" customFormat="1" ht="12.75">
      <c r="A52" s="364" t="s">
        <v>114</v>
      </c>
      <c r="B52" s="365" t="s">
        <v>115</v>
      </c>
      <c r="C52" s="156" t="s">
        <v>1451</v>
      </c>
      <c r="D52" s="160" t="s">
        <v>1439</v>
      </c>
      <c r="E52" s="366" t="s">
        <v>903</v>
      </c>
      <c r="F52" s="376"/>
      <c r="G52" s="294" t="s">
        <v>927</v>
      </c>
      <c r="H52" s="241"/>
      <c r="I52" s="242"/>
      <c r="J52" s="377"/>
      <c r="K52" s="411" t="s">
        <v>1536</v>
      </c>
      <c r="L52" s="226" t="s">
        <v>32</v>
      </c>
      <c r="M52" s="242" t="s">
        <v>106</v>
      </c>
      <c r="N52" s="227">
        <v>1</v>
      </c>
      <c r="O52" s="242">
        <v>120</v>
      </c>
      <c r="P52" s="242">
        <v>45</v>
      </c>
      <c r="Q52" s="242">
        <v>75</v>
      </c>
      <c r="R52" s="368">
        <f t="shared" si="1"/>
        <v>0.405</v>
      </c>
      <c r="S52" s="179">
        <f t="shared" si="2"/>
        <v>0.405</v>
      </c>
      <c r="T52" s="413" t="s">
        <v>99</v>
      </c>
      <c r="U52" s="242"/>
      <c r="V52" s="242"/>
      <c r="W52" s="244"/>
      <c r="X52" s="244"/>
      <c r="Y52" s="241"/>
      <c r="Z52" s="378"/>
      <c r="AA52" s="242"/>
      <c r="AB52" s="315"/>
      <c r="AC52" s="183">
        <f t="shared" si="3"/>
        <v>0</v>
      </c>
      <c r="AD52" s="246"/>
      <c r="AE52" s="379" t="s">
        <v>140</v>
      </c>
    </row>
    <row r="53" spans="1:31" s="371" customFormat="1" ht="12.75">
      <c r="A53" s="364" t="s">
        <v>114</v>
      </c>
      <c r="B53" s="365" t="s">
        <v>115</v>
      </c>
      <c r="C53" s="156" t="s">
        <v>1451</v>
      </c>
      <c r="D53" s="160" t="s">
        <v>1439</v>
      </c>
      <c r="E53" s="366" t="s">
        <v>903</v>
      </c>
      <c r="F53" s="105" t="s">
        <v>1450</v>
      </c>
      <c r="G53" s="294" t="s">
        <v>928</v>
      </c>
      <c r="H53" s="412">
        <v>1222</v>
      </c>
      <c r="I53" s="162" t="s">
        <v>1439</v>
      </c>
      <c r="J53" s="158" t="s">
        <v>1440</v>
      </c>
      <c r="K53" s="243"/>
      <c r="L53" s="226" t="s">
        <v>32</v>
      </c>
      <c r="M53" s="242" t="s">
        <v>106</v>
      </c>
      <c r="N53" s="227">
        <v>1</v>
      </c>
      <c r="O53" s="242">
        <v>160</v>
      </c>
      <c r="P53" s="242">
        <v>80</v>
      </c>
      <c r="Q53" s="242">
        <v>75</v>
      </c>
      <c r="R53" s="368">
        <f t="shared" si="1"/>
        <v>0.96</v>
      </c>
      <c r="S53" s="179">
        <f t="shared" si="2"/>
        <v>0</v>
      </c>
      <c r="T53" s="229" t="s">
        <v>110</v>
      </c>
      <c r="U53" s="242"/>
      <c r="V53" s="242"/>
      <c r="W53" s="244"/>
      <c r="X53" s="244"/>
      <c r="Y53" s="241"/>
      <c r="Z53" s="378"/>
      <c r="AA53" s="242"/>
      <c r="AB53" s="315"/>
      <c r="AC53" s="183">
        <f t="shared" si="3"/>
        <v>0</v>
      </c>
      <c r="AD53" s="246"/>
      <c r="AE53" s="379" t="s">
        <v>140</v>
      </c>
    </row>
    <row r="54" spans="1:31" s="371" customFormat="1" ht="12.75">
      <c r="A54" s="364" t="s">
        <v>114</v>
      </c>
      <c r="B54" s="365" t="s">
        <v>115</v>
      </c>
      <c r="C54" s="156" t="s">
        <v>1451</v>
      </c>
      <c r="D54" s="160" t="s">
        <v>1439</v>
      </c>
      <c r="E54" s="366" t="s">
        <v>903</v>
      </c>
      <c r="F54" s="105" t="s">
        <v>1450</v>
      </c>
      <c r="G54" s="294" t="s">
        <v>929</v>
      </c>
      <c r="H54" s="412">
        <v>1222</v>
      </c>
      <c r="I54" s="162" t="s">
        <v>1439</v>
      </c>
      <c r="J54" s="158" t="s">
        <v>1440</v>
      </c>
      <c r="K54" s="243"/>
      <c r="L54" s="226" t="s">
        <v>32</v>
      </c>
      <c r="M54" s="242" t="s">
        <v>106</v>
      </c>
      <c r="N54" s="227">
        <v>1</v>
      </c>
      <c r="O54" s="242">
        <v>80</v>
      </c>
      <c r="P54" s="242">
        <v>80</v>
      </c>
      <c r="Q54" s="242">
        <v>75</v>
      </c>
      <c r="R54" s="368">
        <f t="shared" si="1"/>
        <v>0.48</v>
      </c>
      <c r="S54" s="179">
        <f t="shared" si="2"/>
        <v>0</v>
      </c>
      <c r="T54" s="229" t="s">
        <v>110</v>
      </c>
      <c r="U54" s="242"/>
      <c r="V54" s="242"/>
      <c r="W54" s="244"/>
      <c r="X54" s="244"/>
      <c r="Y54" s="241"/>
      <c r="Z54" s="378"/>
      <c r="AA54" s="242"/>
      <c r="AB54" s="315"/>
      <c r="AC54" s="183">
        <f t="shared" si="3"/>
        <v>0</v>
      </c>
      <c r="AD54" s="246"/>
      <c r="AE54" s="379"/>
    </row>
    <row r="55" spans="1:31" s="371" customFormat="1" ht="12.75">
      <c r="A55" s="364" t="s">
        <v>114</v>
      </c>
      <c r="B55" s="365" t="s">
        <v>115</v>
      </c>
      <c r="C55" s="156" t="s">
        <v>1451</v>
      </c>
      <c r="D55" s="160" t="s">
        <v>1439</v>
      </c>
      <c r="E55" s="366" t="s">
        <v>903</v>
      </c>
      <c r="F55" s="105" t="s">
        <v>1450</v>
      </c>
      <c r="G55" s="294" t="s">
        <v>930</v>
      </c>
      <c r="H55" s="412">
        <v>1222</v>
      </c>
      <c r="I55" s="162" t="s">
        <v>1439</v>
      </c>
      <c r="J55" s="158" t="s">
        <v>1446</v>
      </c>
      <c r="K55" s="243"/>
      <c r="L55" s="226" t="s">
        <v>32</v>
      </c>
      <c r="M55" s="242" t="s">
        <v>106</v>
      </c>
      <c r="N55" s="227">
        <v>1</v>
      </c>
      <c r="O55" s="242">
        <v>135</v>
      </c>
      <c r="P55" s="242">
        <v>90</v>
      </c>
      <c r="Q55" s="242">
        <v>70</v>
      </c>
      <c r="R55" s="368">
        <f t="shared" si="1"/>
        <v>0.8505</v>
      </c>
      <c r="S55" s="179">
        <f t="shared" si="2"/>
        <v>0</v>
      </c>
      <c r="T55" s="229" t="s">
        <v>110</v>
      </c>
      <c r="U55" s="242"/>
      <c r="V55" s="242"/>
      <c r="W55" s="244"/>
      <c r="X55" s="244"/>
      <c r="Y55" s="241"/>
      <c r="Z55" s="378"/>
      <c r="AA55" s="242"/>
      <c r="AB55" s="315"/>
      <c r="AC55" s="183">
        <f t="shared" si="3"/>
        <v>0</v>
      </c>
      <c r="AD55" s="246"/>
      <c r="AE55" s="379"/>
    </row>
    <row r="56" spans="1:31" ht="12.75">
      <c r="A56" s="364" t="s">
        <v>114</v>
      </c>
      <c r="B56" s="365" t="s">
        <v>115</v>
      </c>
      <c r="C56" s="156" t="s">
        <v>1451</v>
      </c>
      <c r="D56" s="160" t="s">
        <v>1439</v>
      </c>
      <c r="E56" s="366" t="s">
        <v>903</v>
      </c>
      <c r="F56" s="643" t="s">
        <v>1459</v>
      </c>
      <c r="G56" s="294" t="s">
        <v>931</v>
      </c>
      <c r="H56" s="241">
        <v>2223</v>
      </c>
      <c r="I56" s="410" t="s">
        <v>1439</v>
      </c>
      <c r="J56" s="487" t="s">
        <v>1478</v>
      </c>
      <c r="K56" s="243"/>
      <c r="L56" s="226" t="s">
        <v>32</v>
      </c>
      <c r="M56" s="242" t="s">
        <v>932</v>
      </c>
      <c r="N56" s="227">
        <v>1</v>
      </c>
      <c r="O56" s="242">
        <v>100</v>
      </c>
      <c r="P56" s="242">
        <v>60</v>
      </c>
      <c r="Q56" s="242">
        <v>100</v>
      </c>
      <c r="R56" s="368">
        <f t="shared" si="1"/>
        <v>0.6</v>
      </c>
      <c r="S56" s="179">
        <f t="shared" si="2"/>
        <v>0</v>
      </c>
      <c r="T56" s="229" t="s">
        <v>110</v>
      </c>
      <c r="U56" s="242"/>
      <c r="V56" s="242"/>
      <c r="W56" s="244"/>
      <c r="X56" s="244"/>
      <c r="Y56" s="241"/>
      <c r="Z56" s="378"/>
      <c r="AA56" s="242"/>
      <c r="AB56" s="315"/>
      <c r="AC56" s="183">
        <f t="shared" si="3"/>
        <v>0</v>
      </c>
      <c r="AD56" s="246"/>
      <c r="AE56" s="379"/>
    </row>
    <row r="57" spans="1:31" ht="12.75">
      <c r="A57" s="364" t="s">
        <v>114</v>
      </c>
      <c r="B57" s="365" t="s">
        <v>115</v>
      </c>
      <c r="C57" s="156" t="s">
        <v>1451</v>
      </c>
      <c r="D57" s="160" t="s">
        <v>1439</v>
      </c>
      <c r="E57" s="366" t="s">
        <v>903</v>
      </c>
      <c r="F57" s="376"/>
      <c r="G57" s="294" t="s">
        <v>933</v>
      </c>
      <c r="H57" s="241"/>
      <c r="I57" s="242"/>
      <c r="J57" s="377"/>
      <c r="K57" s="411" t="s">
        <v>1536</v>
      </c>
      <c r="L57" s="226" t="s">
        <v>32</v>
      </c>
      <c r="M57" s="242" t="s">
        <v>934</v>
      </c>
      <c r="N57" s="227">
        <v>1</v>
      </c>
      <c r="O57" s="242">
        <v>40</v>
      </c>
      <c r="P57" s="242">
        <v>65</v>
      </c>
      <c r="Q57" s="242">
        <v>100</v>
      </c>
      <c r="R57" s="368">
        <f t="shared" si="1"/>
        <v>0.26</v>
      </c>
      <c r="S57" s="179">
        <f t="shared" si="2"/>
        <v>0.26</v>
      </c>
      <c r="T57" s="229" t="s">
        <v>99</v>
      </c>
      <c r="U57" s="242"/>
      <c r="V57" s="242"/>
      <c r="W57" s="244"/>
      <c r="X57" s="244"/>
      <c r="Y57" s="241"/>
      <c r="Z57" s="378"/>
      <c r="AA57" s="242"/>
      <c r="AB57" s="315"/>
      <c r="AC57" s="183">
        <f t="shared" si="3"/>
        <v>0</v>
      </c>
      <c r="AD57" s="246"/>
      <c r="AE57" s="379"/>
    </row>
    <row r="58" spans="1:31" ht="12.75">
      <c r="A58" s="364" t="s">
        <v>114</v>
      </c>
      <c r="B58" s="365" t="s">
        <v>115</v>
      </c>
      <c r="C58" s="156" t="s">
        <v>1451</v>
      </c>
      <c r="D58" s="160" t="s">
        <v>1439</v>
      </c>
      <c r="E58" s="366" t="s">
        <v>903</v>
      </c>
      <c r="F58" s="376"/>
      <c r="G58" s="294" t="s">
        <v>935</v>
      </c>
      <c r="H58" s="241"/>
      <c r="I58" s="242"/>
      <c r="J58" s="377"/>
      <c r="K58" s="411" t="s">
        <v>1536</v>
      </c>
      <c r="L58" s="226" t="s">
        <v>32</v>
      </c>
      <c r="M58" s="242" t="s">
        <v>934</v>
      </c>
      <c r="N58" s="227">
        <v>1</v>
      </c>
      <c r="O58" s="242">
        <v>40</v>
      </c>
      <c r="P58" s="242">
        <v>65</v>
      </c>
      <c r="Q58" s="242">
        <v>100</v>
      </c>
      <c r="R58" s="368">
        <f t="shared" si="1"/>
        <v>0.26</v>
      </c>
      <c r="S58" s="179">
        <f t="shared" si="2"/>
        <v>0.26</v>
      </c>
      <c r="T58" s="229" t="s">
        <v>99</v>
      </c>
      <c r="U58" s="242"/>
      <c r="V58" s="242"/>
      <c r="W58" s="244"/>
      <c r="X58" s="244"/>
      <c r="Y58" s="241"/>
      <c r="Z58" s="378"/>
      <c r="AA58" s="242"/>
      <c r="AB58" s="315"/>
      <c r="AC58" s="183">
        <f t="shared" si="3"/>
        <v>0</v>
      </c>
      <c r="AD58" s="246"/>
      <c r="AE58" s="379"/>
    </row>
    <row r="59" spans="1:31" ht="12.75">
      <c r="A59" s="364" t="s">
        <v>114</v>
      </c>
      <c r="B59" s="365" t="s">
        <v>115</v>
      </c>
      <c r="C59" s="156" t="s">
        <v>1451</v>
      </c>
      <c r="D59" s="160" t="s">
        <v>1439</v>
      </c>
      <c r="E59" s="366" t="s">
        <v>903</v>
      </c>
      <c r="F59" s="376"/>
      <c r="G59" s="294" t="s">
        <v>936</v>
      </c>
      <c r="H59" s="241"/>
      <c r="I59" s="242"/>
      <c r="J59" s="377"/>
      <c r="K59" s="411" t="s">
        <v>1536</v>
      </c>
      <c r="L59" s="226" t="s">
        <v>32</v>
      </c>
      <c r="M59" s="242" t="s">
        <v>937</v>
      </c>
      <c r="N59" s="227">
        <v>1</v>
      </c>
      <c r="O59" s="242">
        <v>190</v>
      </c>
      <c r="P59" s="242">
        <v>50</v>
      </c>
      <c r="Q59" s="242">
        <v>70</v>
      </c>
      <c r="R59" s="368">
        <f t="shared" si="1"/>
        <v>0.665</v>
      </c>
      <c r="S59" s="179">
        <f t="shared" si="2"/>
        <v>0.665</v>
      </c>
      <c r="T59" s="229" t="s">
        <v>99</v>
      </c>
      <c r="U59" s="242"/>
      <c r="V59" s="242"/>
      <c r="W59" s="244"/>
      <c r="X59" s="244"/>
      <c r="Y59" s="241"/>
      <c r="Z59" s="378"/>
      <c r="AA59" s="242"/>
      <c r="AB59" s="315"/>
      <c r="AC59" s="183">
        <f t="shared" si="3"/>
        <v>0</v>
      </c>
      <c r="AD59" s="246"/>
      <c r="AE59" s="379"/>
    </row>
    <row r="60" spans="1:31" ht="12.75">
      <c r="A60" s="364" t="s">
        <v>114</v>
      </c>
      <c r="B60" s="365" t="s">
        <v>115</v>
      </c>
      <c r="C60" s="156" t="s">
        <v>1451</v>
      </c>
      <c r="D60" s="160" t="s">
        <v>1439</v>
      </c>
      <c r="E60" s="366" t="s">
        <v>903</v>
      </c>
      <c r="F60" s="376"/>
      <c r="G60" s="294" t="s">
        <v>938</v>
      </c>
      <c r="H60" s="241"/>
      <c r="I60" s="242"/>
      <c r="J60" s="377"/>
      <c r="K60" s="411" t="s">
        <v>1536</v>
      </c>
      <c r="L60" s="226" t="s">
        <v>32</v>
      </c>
      <c r="M60" s="242" t="s">
        <v>214</v>
      </c>
      <c r="N60" s="227">
        <v>1</v>
      </c>
      <c r="O60" s="242">
        <v>65</v>
      </c>
      <c r="P60" s="242">
        <v>33</v>
      </c>
      <c r="Q60" s="242">
        <v>82</v>
      </c>
      <c r="R60" s="368">
        <f t="shared" si="1"/>
        <v>0.17589</v>
      </c>
      <c r="S60" s="179">
        <f t="shared" si="2"/>
        <v>0.17589</v>
      </c>
      <c r="T60" s="413" t="s">
        <v>99</v>
      </c>
      <c r="U60" s="242"/>
      <c r="V60" s="242"/>
      <c r="W60" s="244"/>
      <c r="X60" s="244"/>
      <c r="Y60" s="241"/>
      <c r="Z60" s="378"/>
      <c r="AA60" s="242"/>
      <c r="AB60" s="315"/>
      <c r="AC60" s="183">
        <f t="shared" si="3"/>
        <v>0</v>
      </c>
      <c r="AD60" s="246"/>
      <c r="AE60" s="379"/>
    </row>
    <row r="61" spans="1:31" ht="12.75">
      <c r="A61" s="364" t="s">
        <v>114</v>
      </c>
      <c r="B61" s="365" t="s">
        <v>115</v>
      </c>
      <c r="C61" s="896" t="s">
        <v>1451</v>
      </c>
      <c r="D61" s="897" t="s">
        <v>1439</v>
      </c>
      <c r="E61" s="898" t="s">
        <v>903</v>
      </c>
      <c r="F61" s="899" t="s">
        <v>1552</v>
      </c>
      <c r="G61" s="900" t="s">
        <v>939</v>
      </c>
      <c r="H61" s="901">
        <v>1222</v>
      </c>
      <c r="I61" s="899" t="s">
        <v>1439</v>
      </c>
      <c r="J61" s="902" t="s">
        <v>1462</v>
      </c>
      <c r="K61" s="904" t="s">
        <v>1630</v>
      </c>
      <c r="L61" s="226" t="s">
        <v>32</v>
      </c>
      <c r="M61" s="242" t="s">
        <v>113</v>
      </c>
      <c r="N61" s="227">
        <v>1</v>
      </c>
      <c r="O61" s="242">
        <v>120</v>
      </c>
      <c r="P61" s="242">
        <v>45</v>
      </c>
      <c r="Q61" s="242">
        <v>200</v>
      </c>
      <c r="R61" s="368">
        <f t="shared" si="1"/>
        <v>1.08</v>
      </c>
      <c r="S61" s="179">
        <f t="shared" si="2"/>
        <v>0</v>
      </c>
      <c r="T61" s="229" t="s">
        <v>110</v>
      </c>
      <c r="U61" s="242"/>
      <c r="V61" s="242"/>
      <c r="W61" s="244"/>
      <c r="X61" s="244"/>
      <c r="Y61" s="241"/>
      <c r="Z61" s="378"/>
      <c r="AA61" s="242"/>
      <c r="AB61" s="315"/>
      <c r="AC61" s="183">
        <f t="shared" si="3"/>
        <v>0</v>
      </c>
      <c r="AD61" s="246"/>
      <c r="AE61" s="379"/>
    </row>
    <row r="62" spans="1:31" ht="12.75">
      <c r="A62" s="364" t="s">
        <v>114</v>
      </c>
      <c r="B62" s="365" t="s">
        <v>115</v>
      </c>
      <c r="C62" s="156" t="s">
        <v>1451</v>
      </c>
      <c r="D62" s="160" t="s">
        <v>1439</v>
      </c>
      <c r="E62" s="366" t="s">
        <v>903</v>
      </c>
      <c r="F62" s="376"/>
      <c r="G62" s="294" t="s">
        <v>940</v>
      </c>
      <c r="H62" s="241"/>
      <c r="I62" s="242"/>
      <c r="J62" s="377"/>
      <c r="K62" s="411" t="s">
        <v>1463</v>
      </c>
      <c r="L62" s="226" t="s">
        <v>32</v>
      </c>
      <c r="M62" s="242" t="s">
        <v>112</v>
      </c>
      <c r="N62" s="227">
        <v>1</v>
      </c>
      <c r="O62" s="242">
        <v>120</v>
      </c>
      <c r="P62" s="242">
        <v>45</v>
      </c>
      <c r="Q62" s="242">
        <v>100</v>
      </c>
      <c r="R62" s="368">
        <f aca="true" t="shared" si="4" ref="R62:R74">(O62*P62*Q62)/1000000</f>
        <v>0.54</v>
      </c>
      <c r="S62" s="179">
        <f aca="true" t="shared" si="5" ref="S62:S118">IF(T62="O",R62,0)</f>
        <v>0</v>
      </c>
      <c r="T62" s="229" t="s">
        <v>110</v>
      </c>
      <c r="U62" s="242"/>
      <c r="V62" s="242"/>
      <c r="W62" s="244"/>
      <c r="X62" s="244"/>
      <c r="Y62" s="241"/>
      <c r="Z62" s="378"/>
      <c r="AA62" s="242"/>
      <c r="AB62" s="315"/>
      <c r="AC62" s="183">
        <f aca="true" t="shared" si="6" ref="AC62:AC118">IF(AD62="O",AB62,0)</f>
        <v>0</v>
      </c>
      <c r="AD62" s="246"/>
      <c r="AE62" s="379"/>
    </row>
    <row r="63" spans="1:31" ht="12.75">
      <c r="A63" s="364" t="s">
        <v>114</v>
      </c>
      <c r="B63" s="365" t="s">
        <v>115</v>
      </c>
      <c r="C63" s="156" t="s">
        <v>1451</v>
      </c>
      <c r="D63" s="160" t="s">
        <v>1439</v>
      </c>
      <c r="E63" s="366" t="s">
        <v>903</v>
      </c>
      <c r="F63" s="376"/>
      <c r="G63" s="294" t="s">
        <v>941</v>
      </c>
      <c r="H63" s="241"/>
      <c r="I63" s="242"/>
      <c r="J63" s="377"/>
      <c r="K63" s="411" t="s">
        <v>1463</v>
      </c>
      <c r="L63" s="226" t="s">
        <v>32</v>
      </c>
      <c r="M63" s="242" t="s">
        <v>112</v>
      </c>
      <c r="N63" s="227">
        <v>1</v>
      </c>
      <c r="O63" s="242">
        <v>100</v>
      </c>
      <c r="P63" s="242">
        <v>40</v>
      </c>
      <c r="Q63" s="242">
        <v>100</v>
      </c>
      <c r="R63" s="368">
        <f t="shared" si="4"/>
        <v>0.4</v>
      </c>
      <c r="S63" s="179">
        <f t="shared" si="5"/>
        <v>0</v>
      </c>
      <c r="T63" s="229" t="s">
        <v>110</v>
      </c>
      <c r="U63" s="242"/>
      <c r="V63" s="242"/>
      <c r="W63" s="244"/>
      <c r="X63" s="244"/>
      <c r="Y63" s="241"/>
      <c r="Z63" s="378"/>
      <c r="AA63" s="242"/>
      <c r="AB63" s="315"/>
      <c r="AC63" s="183">
        <f t="shared" si="6"/>
        <v>0</v>
      </c>
      <c r="AD63" s="246"/>
      <c r="AE63" s="379"/>
    </row>
    <row r="64" spans="1:31" ht="12.75">
      <c r="A64" s="364" t="s">
        <v>114</v>
      </c>
      <c r="B64" s="365" t="s">
        <v>115</v>
      </c>
      <c r="C64" s="156" t="s">
        <v>1451</v>
      </c>
      <c r="D64" s="160" t="s">
        <v>1439</v>
      </c>
      <c r="E64" s="366" t="s">
        <v>903</v>
      </c>
      <c r="F64" s="643" t="s">
        <v>1459</v>
      </c>
      <c r="G64" s="294" t="s">
        <v>942</v>
      </c>
      <c r="H64" s="241">
        <v>1213</v>
      </c>
      <c r="I64" s="410" t="s">
        <v>1439</v>
      </c>
      <c r="J64" s="487" t="s">
        <v>1432</v>
      </c>
      <c r="K64" s="243"/>
      <c r="L64" s="226" t="s">
        <v>48</v>
      </c>
      <c r="M64" s="242" t="s">
        <v>943</v>
      </c>
      <c r="N64" s="227">
        <v>1</v>
      </c>
      <c r="O64" s="242">
        <v>140</v>
      </c>
      <c r="P64" s="242">
        <v>95</v>
      </c>
      <c r="Q64" s="242">
        <v>110</v>
      </c>
      <c r="R64" s="368">
        <f t="shared" si="4"/>
        <v>1.463</v>
      </c>
      <c r="S64" s="179">
        <f t="shared" si="5"/>
        <v>0</v>
      </c>
      <c r="T64" s="229" t="s">
        <v>110</v>
      </c>
      <c r="U64" s="242"/>
      <c r="V64" s="242"/>
      <c r="W64" s="244"/>
      <c r="X64" s="244"/>
      <c r="Y64" s="241"/>
      <c r="Z64" s="378"/>
      <c r="AA64" s="242"/>
      <c r="AB64" s="315"/>
      <c r="AC64" s="183">
        <f t="shared" si="6"/>
        <v>0</v>
      </c>
      <c r="AD64" s="246"/>
      <c r="AE64" s="379"/>
    </row>
    <row r="65" spans="1:31" ht="12.75">
      <c r="A65" s="364" t="s">
        <v>114</v>
      </c>
      <c r="B65" s="365" t="s">
        <v>115</v>
      </c>
      <c r="C65" s="156" t="s">
        <v>1451</v>
      </c>
      <c r="D65" s="160" t="s">
        <v>1439</v>
      </c>
      <c r="E65" s="366" t="s">
        <v>903</v>
      </c>
      <c r="F65" s="643" t="s">
        <v>1459</v>
      </c>
      <c r="G65" s="294" t="s">
        <v>944</v>
      </c>
      <c r="H65" s="241">
        <v>2223</v>
      </c>
      <c r="I65" s="410" t="s">
        <v>1439</v>
      </c>
      <c r="J65" s="487" t="s">
        <v>1478</v>
      </c>
      <c r="K65" s="243"/>
      <c r="L65" s="226" t="s">
        <v>32</v>
      </c>
      <c r="M65" s="242" t="s">
        <v>106</v>
      </c>
      <c r="N65" s="227">
        <v>1</v>
      </c>
      <c r="O65" s="242">
        <v>120</v>
      </c>
      <c r="P65" s="242">
        <v>60</v>
      </c>
      <c r="Q65" s="242">
        <v>75</v>
      </c>
      <c r="R65" s="368">
        <f t="shared" si="4"/>
        <v>0.54</v>
      </c>
      <c r="S65" s="179">
        <f t="shared" si="5"/>
        <v>0</v>
      </c>
      <c r="T65" s="229" t="s">
        <v>110</v>
      </c>
      <c r="U65" s="242"/>
      <c r="V65" s="242"/>
      <c r="W65" s="244"/>
      <c r="X65" s="244"/>
      <c r="Y65" s="241"/>
      <c r="Z65" s="378"/>
      <c r="AA65" s="242"/>
      <c r="AB65" s="315"/>
      <c r="AC65" s="183">
        <f t="shared" si="6"/>
        <v>0</v>
      </c>
      <c r="AD65" s="246"/>
      <c r="AE65" s="379"/>
    </row>
    <row r="66" spans="1:31" ht="12.75">
      <c r="A66" s="364" t="s">
        <v>114</v>
      </c>
      <c r="B66" s="365" t="s">
        <v>115</v>
      </c>
      <c r="C66" s="156" t="s">
        <v>1451</v>
      </c>
      <c r="D66" s="160" t="s">
        <v>1439</v>
      </c>
      <c r="E66" s="366" t="s">
        <v>903</v>
      </c>
      <c r="F66" s="376"/>
      <c r="G66" s="294" t="s">
        <v>945</v>
      </c>
      <c r="H66" s="241"/>
      <c r="I66" s="242"/>
      <c r="J66" s="377"/>
      <c r="K66" s="411" t="s">
        <v>1536</v>
      </c>
      <c r="L66" s="226" t="s">
        <v>49</v>
      </c>
      <c r="M66" s="242" t="s">
        <v>946</v>
      </c>
      <c r="N66" s="227">
        <v>1</v>
      </c>
      <c r="O66" s="242">
        <v>75</v>
      </c>
      <c r="P66" s="242">
        <v>75</v>
      </c>
      <c r="Q66" s="242">
        <v>203</v>
      </c>
      <c r="R66" s="368">
        <f t="shared" si="4"/>
        <v>1.141875</v>
      </c>
      <c r="S66" s="179">
        <f t="shared" si="5"/>
        <v>1.141875</v>
      </c>
      <c r="T66" s="413" t="s">
        <v>99</v>
      </c>
      <c r="U66" s="242"/>
      <c r="V66" s="242"/>
      <c r="W66" s="244"/>
      <c r="X66" s="244"/>
      <c r="Y66" s="241"/>
      <c r="Z66" s="378"/>
      <c r="AA66" s="242"/>
      <c r="AB66" s="315"/>
      <c r="AC66" s="183">
        <f t="shared" si="6"/>
        <v>0</v>
      </c>
      <c r="AD66" s="246"/>
      <c r="AE66" s="379"/>
    </row>
    <row r="67" spans="1:31" ht="12.75">
      <c r="A67" s="364" t="s">
        <v>114</v>
      </c>
      <c r="B67" s="365" t="s">
        <v>115</v>
      </c>
      <c r="C67" s="156" t="s">
        <v>1451</v>
      </c>
      <c r="D67" s="160" t="s">
        <v>1439</v>
      </c>
      <c r="E67" s="366" t="s">
        <v>903</v>
      </c>
      <c r="F67" s="643" t="s">
        <v>1556</v>
      </c>
      <c r="G67" s="294" t="s">
        <v>947</v>
      </c>
      <c r="H67" s="241">
        <v>1222</v>
      </c>
      <c r="I67" s="410" t="s">
        <v>1439</v>
      </c>
      <c r="J67" s="487" t="s">
        <v>1448</v>
      </c>
      <c r="K67" s="243"/>
      <c r="L67" s="226" t="s">
        <v>49</v>
      </c>
      <c r="M67" s="242" t="s">
        <v>948</v>
      </c>
      <c r="N67" s="227">
        <v>1</v>
      </c>
      <c r="O67" s="242">
        <v>50</v>
      </c>
      <c r="P67" s="242">
        <v>45</v>
      </c>
      <c r="Q67" s="242">
        <v>145</v>
      </c>
      <c r="R67" s="368">
        <f t="shared" si="4"/>
        <v>0.32625</v>
      </c>
      <c r="S67" s="179">
        <f t="shared" si="5"/>
        <v>0</v>
      </c>
      <c r="T67" s="229" t="s">
        <v>110</v>
      </c>
      <c r="U67" s="242"/>
      <c r="V67" s="242"/>
      <c r="W67" s="244"/>
      <c r="X67" s="244"/>
      <c r="Y67" s="241"/>
      <c r="Z67" s="378"/>
      <c r="AA67" s="242"/>
      <c r="AB67" s="315"/>
      <c r="AC67" s="183">
        <f t="shared" si="6"/>
        <v>0</v>
      </c>
      <c r="AD67" s="246"/>
      <c r="AE67" s="379"/>
    </row>
    <row r="68" spans="1:31" ht="12.75">
      <c r="A68" s="364" t="s">
        <v>114</v>
      </c>
      <c r="B68" s="365" t="s">
        <v>115</v>
      </c>
      <c r="C68" s="156" t="s">
        <v>1451</v>
      </c>
      <c r="D68" s="160" t="s">
        <v>1439</v>
      </c>
      <c r="E68" s="366" t="s">
        <v>903</v>
      </c>
      <c r="F68" s="105" t="s">
        <v>1450</v>
      </c>
      <c r="G68" s="294" t="s">
        <v>949</v>
      </c>
      <c r="H68" s="241">
        <v>1222</v>
      </c>
      <c r="I68" s="106" t="s">
        <v>1439</v>
      </c>
      <c r="J68" s="158" t="s">
        <v>1440</v>
      </c>
      <c r="K68" s="243"/>
      <c r="L68" s="226" t="s">
        <v>48</v>
      </c>
      <c r="M68" s="242" t="s">
        <v>950</v>
      </c>
      <c r="N68" s="227">
        <v>1</v>
      </c>
      <c r="O68" s="242">
        <v>50</v>
      </c>
      <c r="P68" s="242">
        <v>90</v>
      </c>
      <c r="Q68" s="242">
        <v>175</v>
      </c>
      <c r="R68" s="368">
        <f t="shared" si="4"/>
        <v>0.7875</v>
      </c>
      <c r="S68" s="179">
        <f t="shared" si="5"/>
        <v>0</v>
      </c>
      <c r="T68" s="229" t="s">
        <v>110</v>
      </c>
      <c r="U68" s="242"/>
      <c r="V68" s="242"/>
      <c r="W68" s="244"/>
      <c r="X68" s="244"/>
      <c r="Y68" s="241"/>
      <c r="Z68" s="378"/>
      <c r="AA68" s="242"/>
      <c r="AB68" s="315"/>
      <c r="AC68" s="183">
        <f t="shared" si="6"/>
        <v>0</v>
      </c>
      <c r="AD68" s="246"/>
      <c r="AE68" s="379"/>
    </row>
    <row r="69" spans="1:31" ht="12.75">
      <c r="A69" s="364" t="s">
        <v>114</v>
      </c>
      <c r="B69" s="365" t="s">
        <v>115</v>
      </c>
      <c r="C69" s="156" t="s">
        <v>1451</v>
      </c>
      <c r="D69" s="160" t="s">
        <v>1439</v>
      </c>
      <c r="E69" s="366" t="s">
        <v>903</v>
      </c>
      <c r="F69" s="643" t="s">
        <v>1556</v>
      </c>
      <c r="G69" s="294" t="s">
        <v>951</v>
      </c>
      <c r="H69" s="241">
        <v>1222</v>
      </c>
      <c r="I69" s="410" t="s">
        <v>1439</v>
      </c>
      <c r="J69" s="487" t="s">
        <v>1448</v>
      </c>
      <c r="K69" s="243"/>
      <c r="L69" s="226" t="s">
        <v>33</v>
      </c>
      <c r="M69" s="242" t="s">
        <v>952</v>
      </c>
      <c r="N69" s="227">
        <v>1</v>
      </c>
      <c r="O69" s="242">
        <v>60</v>
      </c>
      <c r="P69" s="242">
        <v>50</v>
      </c>
      <c r="Q69" s="242">
        <v>141</v>
      </c>
      <c r="R69" s="368">
        <f t="shared" si="4"/>
        <v>0.423</v>
      </c>
      <c r="S69" s="179">
        <f t="shared" si="5"/>
        <v>0</v>
      </c>
      <c r="T69" s="229" t="s">
        <v>110</v>
      </c>
      <c r="U69" s="242"/>
      <c r="V69" s="242"/>
      <c r="W69" s="244"/>
      <c r="X69" s="244"/>
      <c r="Y69" s="241"/>
      <c r="Z69" s="378"/>
      <c r="AA69" s="242"/>
      <c r="AB69" s="315"/>
      <c r="AC69" s="183">
        <f t="shared" si="6"/>
        <v>0</v>
      </c>
      <c r="AD69" s="246"/>
      <c r="AE69" s="379"/>
    </row>
    <row r="70" spans="1:31" ht="12.75">
      <c r="A70" s="364" t="s">
        <v>114</v>
      </c>
      <c r="B70" s="365" t="s">
        <v>115</v>
      </c>
      <c r="C70" s="156" t="s">
        <v>1451</v>
      </c>
      <c r="D70" s="160" t="s">
        <v>1439</v>
      </c>
      <c r="E70" s="366" t="s">
        <v>903</v>
      </c>
      <c r="F70" s="105" t="s">
        <v>1450</v>
      </c>
      <c r="G70" s="294" t="s">
        <v>953</v>
      </c>
      <c r="H70" s="412">
        <v>1222</v>
      </c>
      <c r="I70" s="162" t="s">
        <v>1439</v>
      </c>
      <c r="J70" s="158" t="s">
        <v>1446</v>
      </c>
      <c r="K70" s="243"/>
      <c r="L70" s="226" t="s">
        <v>49</v>
      </c>
      <c r="M70" s="242" t="s">
        <v>954</v>
      </c>
      <c r="N70" s="227">
        <v>1</v>
      </c>
      <c r="O70" s="242">
        <v>110</v>
      </c>
      <c r="P70" s="242">
        <v>40</v>
      </c>
      <c r="Q70" s="242">
        <v>110</v>
      </c>
      <c r="R70" s="368">
        <f t="shared" si="4"/>
        <v>0.484</v>
      </c>
      <c r="S70" s="179">
        <f t="shared" si="5"/>
        <v>0</v>
      </c>
      <c r="T70" s="229" t="s">
        <v>110</v>
      </c>
      <c r="U70" s="242"/>
      <c r="V70" s="242"/>
      <c r="W70" s="244"/>
      <c r="X70" s="244"/>
      <c r="Y70" s="241"/>
      <c r="Z70" s="378"/>
      <c r="AA70" s="242"/>
      <c r="AB70" s="315"/>
      <c r="AC70" s="183">
        <f t="shared" si="6"/>
        <v>0</v>
      </c>
      <c r="AD70" s="246"/>
      <c r="AE70" s="379"/>
    </row>
    <row r="71" spans="1:31" ht="12.75">
      <c r="A71" s="364" t="s">
        <v>114</v>
      </c>
      <c r="B71" s="365" t="s">
        <v>115</v>
      </c>
      <c r="C71" s="156" t="s">
        <v>1451</v>
      </c>
      <c r="D71" s="160" t="s">
        <v>1439</v>
      </c>
      <c r="E71" s="366" t="s">
        <v>903</v>
      </c>
      <c r="F71" s="105" t="s">
        <v>1450</v>
      </c>
      <c r="G71" s="294" t="s">
        <v>955</v>
      </c>
      <c r="H71" s="412">
        <v>1222</v>
      </c>
      <c r="I71" s="162" t="s">
        <v>1439</v>
      </c>
      <c r="J71" s="158" t="s">
        <v>1440</v>
      </c>
      <c r="K71" s="243"/>
      <c r="L71" s="226" t="s">
        <v>49</v>
      </c>
      <c r="M71" s="242" t="s">
        <v>956</v>
      </c>
      <c r="N71" s="227">
        <v>1</v>
      </c>
      <c r="O71" s="242">
        <v>125</v>
      </c>
      <c r="P71" s="242">
        <v>100</v>
      </c>
      <c r="Q71" s="242">
        <v>85</v>
      </c>
      <c r="R71" s="368">
        <f t="shared" si="4"/>
        <v>1.0625</v>
      </c>
      <c r="S71" s="179">
        <f t="shared" si="5"/>
        <v>0</v>
      </c>
      <c r="T71" s="229" t="s">
        <v>110</v>
      </c>
      <c r="U71" s="242"/>
      <c r="V71" s="106" t="s">
        <v>99</v>
      </c>
      <c r="W71" s="244"/>
      <c r="X71" s="244"/>
      <c r="Y71" s="241"/>
      <c r="Z71" s="378"/>
      <c r="AA71" s="242"/>
      <c r="AB71" s="315"/>
      <c r="AC71" s="183">
        <f t="shared" si="6"/>
        <v>0</v>
      </c>
      <c r="AD71" s="246"/>
      <c r="AE71" s="379"/>
    </row>
    <row r="72" spans="1:31" ht="12.75">
      <c r="A72" s="364" t="s">
        <v>114</v>
      </c>
      <c r="B72" s="365" t="s">
        <v>115</v>
      </c>
      <c r="C72" s="156" t="s">
        <v>1451</v>
      </c>
      <c r="D72" s="160" t="s">
        <v>1439</v>
      </c>
      <c r="E72" s="366" t="s">
        <v>903</v>
      </c>
      <c r="F72" s="105" t="s">
        <v>1450</v>
      </c>
      <c r="G72" s="294" t="s">
        <v>957</v>
      </c>
      <c r="H72" s="412">
        <v>1222</v>
      </c>
      <c r="I72" s="162" t="s">
        <v>1439</v>
      </c>
      <c r="J72" s="158" t="s">
        <v>1446</v>
      </c>
      <c r="K72" s="243"/>
      <c r="L72" s="226" t="s">
        <v>49</v>
      </c>
      <c r="M72" s="242" t="s">
        <v>958</v>
      </c>
      <c r="N72" s="227">
        <v>1</v>
      </c>
      <c r="O72" s="242">
        <v>35</v>
      </c>
      <c r="P72" s="242">
        <v>45</v>
      </c>
      <c r="Q72" s="242">
        <v>45</v>
      </c>
      <c r="R72" s="368">
        <f t="shared" si="4"/>
        <v>0.070875</v>
      </c>
      <c r="S72" s="179">
        <f t="shared" si="5"/>
        <v>0</v>
      </c>
      <c r="T72" s="229" t="s">
        <v>110</v>
      </c>
      <c r="U72" s="242"/>
      <c r="V72" s="242"/>
      <c r="W72" s="244"/>
      <c r="X72" s="244"/>
      <c r="Y72" s="241"/>
      <c r="Z72" s="378"/>
      <c r="AA72" s="242"/>
      <c r="AB72" s="315"/>
      <c r="AC72" s="183">
        <f t="shared" si="6"/>
        <v>0</v>
      </c>
      <c r="AD72" s="246"/>
      <c r="AE72" s="379"/>
    </row>
    <row r="73" spans="1:31" ht="12.75">
      <c r="A73" s="364" t="s">
        <v>114</v>
      </c>
      <c r="B73" s="365" t="s">
        <v>115</v>
      </c>
      <c r="C73" s="156" t="s">
        <v>1451</v>
      </c>
      <c r="D73" s="160" t="s">
        <v>1439</v>
      </c>
      <c r="E73" s="366" t="s">
        <v>903</v>
      </c>
      <c r="F73" s="643" t="s">
        <v>1544</v>
      </c>
      <c r="G73" s="294" t="s">
        <v>959</v>
      </c>
      <c r="H73" s="409">
        <v>1213</v>
      </c>
      <c r="I73" s="410" t="s">
        <v>1439</v>
      </c>
      <c r="J73" s="487" t="s">
        <v>1464</v>
      </c>
      <c r="K73" s="243"/>
      <c r="L73" s="226" t="s">
        <v>49</v>
      </c>
      <c r="M73" s="242" t="s">
        <v>960</v>
      </c>
      <c r="N73" s="227">
        <v>1</v>
      </c>
      <c r="O73" s="242">
        <v>100</v>
      </c>
      <c r="P73" s="242">
        <v>100</v>
      </c>
      <c r="Q73" s="242">
        <v>100</v>
      </c>
      <c r="R73" s="368">
        <f t="shared" si="4"/>
        <v>1</v>
      </c>
      <c r="S73" s="179">
        <f t="shared" si="5"/>
        <v>0</v>
      </c>
      <c r="T73" s="229" t="s">
        <v>110</v>
      </c>
      <c r="U73" s="242"/>
      <c r="V73" s="242"/>
      <c r="W73" s="244"/>
      <c r="X73" s="244"/>
      <c r="Y73" s="241"/>
      <c r="Z73" s="378"/>
      <c r="AA73" s="242"/>
      <c r="AB73" s="315"/>
      <c r="AC73" s="183">
        <f t="shared" si="6"/>
        <v>0</v>
      </c>
      <c r="AD73" s="246"/>
      <c r="AE73" s="379"/>
    </row>
    <row r="74" spans="1:31" ht="12.75">
      <c r="A74" s="364" t="s">
        <v>114</v>
      </c>
      <c r="B74" s="365" t="s">
        <v>115</v>
      </c>
      <c r="C74" s="156" t="s">
        <v>1451</v>
      </c>
      <c r="D74" s="160" t="s">
        <v>1439</v>
      </c>
      <c r="E74" s="366" t="s">
        <v>903</v>
      </c>
      <c r="F74" s="105" t="s">
        <v>1450</v>
      </c>
      <c r="G74" s="294" t="s">
        <v>961</v>
      </c>
      <c r="H74" s="412">
        <v>1222</v>
      </c>
      <c r="I74" s="162" t="s">
        <v>1439</v>
      </c>
      <c r="J74" s="158" t="s">
        <v>1446</v>
      </c>
      <c r="K74" s="243"/>
      <c r="L74" s="226" t="s">
        <v>49</v>
      </c>
      <c r="M74" s="242" t="s">
        <v>962</v>
      </c>
      <c r="N74" s="227">
        <v>1</v>
      </c>
      <c r="O74" s="242">
        <v>80</v>
      </c>
      <c r="P74" s="242">
        <v>30</v>
      </c>
      <c r="Q74" s="242">
        <v>40</v>
      </c>
      <c r="R74" s="368">
        <f t="shared" si="4"/>
        <v>0.096</v>
      </c>
      <c r="S74" s="179">
        <f t="shared" si="5"/>
        <v>0</v>
      </c>
      <c r="T74" s="229" t="s">
        <v>110</v>
      </c>
      <c r="U74" s="242"/>
      <c r="V74" s="242"/>
      <c r="W74" s="244"/>
      <c r="X74" s="244"/>
      <c r="Y74" s="241"/>
      <c r="Z74" s="378"/>
      <c r="AA74" s="242"/>
      <c r="AB74" s="315"/>
      <c r="AC74" s="183">
        <f t="shared" si="6"/>
        <v>0</v>
      </c>
      <c r="AD74" s="246"/>
      <c r="AE74" s="379"/>
    </row>
    <row r="75" spans="1:31" ht="12.75">
      <c r="A75" s="364" t="s">
        <v>114</v>
      </c>
      <c r="B75" s="365" t="s">
        <v>115</v>
      </c>
      <c r="C75" s="156" t="s">
        <v>1451</v>
      </c>
      <c r="D75" s="160" t="s">
        <v>1439</v>
      </c>
      <c r="E75" s="366" t="s">
        <v>903</v>
      </c>
      <c r="F75" s="105" t="s">
        <v>1450</v>
      </c>
      <c r="G75" s="294" t="s">
        <v>963</v>
      </c>
      <c r="H75" s="409">
        <v>1222</v>
      </c>
      <c r="I75" s="106" t="s">
        <v>1439</v>
      </c>
      <c r="J75" s="158" t="s">
        <v>1446</v>
      </c>
      <c r="K75" s="243"/>
      <c r="L75" s="226" t="s">
        <v>49</v>
      </c>
      <c r="M75" s="242" t="s">
        <v>964</v>
      </c>
      <c r="N75" s="227">
        <v>1</v>
      </c>
      <c r="O75" s="242"/>
      <c r="P75" s="242"/>
      <c r="Q75" s="242"/>
      <c r="R75" s="368">
        <v>1</v>
      </c>
      <c r="S75" s="179">
        <f t="shared" si="5"/>
        <v>0</v>
      </c>
      <c r="T75" s="229" t="s">
        <v>110</v>
      </c>
      <c r="U75" s="242"/>
      <c r="V75" s="242"/>
      <c r="W75" s="244"/>
      <c r="X75" s="244"/>
      <c r="Y75" s="241"/>
      <c r="Z75" s="378"/>
      <c r="AA75" s="242"/>
      <c r="AB75" s="315"/>
      <c r="AC75" s="183">
        <f t="shared" si="6"/>
        <v>0</v>
      </c>
      <c r="AD75" s="246"/>
      <c r="AE75" s="379"/>
    </row>
    <row r="76" spans="1:31" ht="12.75">
      <c r="A76" s="364" t="s">
        <v>114</v>
      </c>
      <c r="B76" s="365" t="s">
        <v>115</v>
      </c>
      <c r="C76" s="156" t="s">
        <v>1451</v>
      </c>
      <c r="D76" s="160" t="s">
        <v>1439</v>
      </c>
      <c r="E76" s="366" t="s">
        <v>903</v>
      </c>
      <c r="F76" s="643" t="s">
        <v>1556</v>
      </c>
      <c r="G76" s="294"/>
      <c r="H76" s="437">
        <v>1222</v>
      </c>
      <c r="I76" s="436" t="s">
        <v>1439</v>
      </c>
      <c r="J76" s="487" t="s">
        <v>1448</v>
      </c>
      <c r="K76" s="243"/>
      <c r="L76" s="226" t="s">
        <v>33</v>
      </c>
      <c r="M76" s="242" t="s">
        <v>966</v>
      </c>
      <c r="N76" s="227">
        <v>1</v>
      </c>
      <c r="O76" s="242"/>
      <c r="P76" s="242"/>
      <c r="Q76" s="242"/>
      <c r="R76" s="368">
        <v>1</v>
      </c>
      <c r="S76" s="179">
        <f>IF(T76="O",R76,0)</f>
        <v>0</v>
      </c>
      <c r="T76" s="229" t="s">
        <v>110</v>
      </c>
      <c r="U76" s="242"/>
      <c r="V76" s="242"/>
      <c r="W76" s="244"/>
      <c r="X76" s="244"/>
      <c r="Y76" s="241"/>
      <c r="Z76" s="378"/>
      <c r="AA76" s="242"/>
      <c r="AB76" s="315"/>
      <c r="AC76" s="183">
        <f>IF(AD76="O",AB76,0)</f>
        <v>0</v>
      </c>
      <c r="AD76" s="246"/>
      <c r="AE76" s="379"/>
    </row>
    <row r="77" spans="1:31" ht="12.75">
      <c r="A77" s="364" t="s">
        <v>114</v>
      </c>
      <c r="B77" s="365" t="s">
        <v>115</v>
      </c>
      <c r="C77" s="156" t="s">
        <v>1451</v>
      </c>
      <c r="D77" s="160" t="s">
        <v>1439</v>
      </c>
      <c r="E77" s="366" t="s">
        <v>903</v>
      </c>
      <c r="F77" s="105" t="s">
        <v>1450</v>
      </c>
      <c r="G77" s="294" t="s">
        <v>965</v>
      </c>
      <c r="H77" s="437">
        <v>1222</v>
      </c>
      <c r="I77" s="49" t="s">
        <v>1439</v>
      </c>
      <c r="J77" s="158" t="s">
        <v>1446</v>
      </c>
      <c r="K77" s="243"/>
      <c r="L77" s="226" t="s">
        <v>48</v>
      </c>
      <c r="M77" s="242" t="s">
        <v>968</v>
      </c>
      <c r="N77" s="227">
        <v>1</v>
      </c>
      <c r="O77" s="242">
        <v>370</v>
      </c>
      <c r="P77" s="242">
        <v>15</v>
      </c>
      <c r="Q77" s="242">
        <v>10</v>
      </c>
      <c r="R77" s="368">
        <v>1</v>
      </c>
      <c r="S77" s="179">
        <f t="shared" si="5"/>
        <v>0</v>
      </c>
      <c r="T77" s="229" t="s">
        <v>110</v>
      </c>
      <c r="U77" s="242"/>
      <c r="V77" s="242"/>
      <c r="W77" s="244"/>
      <c r="X77" s="244"/>
      <c r="Y77" s="241"/>
      <c r="Z77" s="378"/>
      <c r="AA77" s="242"/>
      <c r="AB77" s="315"/>
      <c r="AC77" s="183">
        <f t="shared" si="6"/>
        <v>0</v>
      </c>
      <c r="AD77" s="246"/>
      <c r="AE77" s="379"/>
    </row>
    <row r="78" spans="1:31" ht="12.75">
      <c r="A78" s="364" t="s">
        <v>114</v>
      </c>
      <c r="B78" s="365" t="s">
        <v>115</v>
      </c>
      <c r="C78" s="156" t="s">
        <v>1451</v>
      </c>
      <c r="D78" s="160" t="s">
        <v>1439</v>
      </c>
      <c r="E78" s="366" t="s">
        <v>903</v>
      </c>
      <c r="F78" s="105" t="s">
        <v>1450</v>
      </c>
      <c r="G78" s="294" t="s">
        <v>967</v>
      </c>
      <c r="H78" s="437">
        <v>1222</v>
      </c>
      <c r="I78" s="49" t="s">
        <v>1439</v>
      </c>
      <c r="J78" s="158" t="s">
        <v>1446</v>
      </c>
      <c r="K78" s="243"/>
      <c r="L78" s="226" t="s">
        <v>48</v>
      </c>
      <c r="M78" s="242" t="s">
        <v>970</v>
      </c>
      <c r="N78" s="227">
        <v>1</v>
      </c>
      <c r="O78" s="242"/>
      <c r="P78" s="242"/>
      <c r="Q78" s="242"/>
      <c r="R78" s="368">
        <v>1</v>
      </c>
      <c r="S78" s="179">
        <f t="shared" si="5"/>
        <v>0</v>
      </c>
      <c r="T78" s="229" t="s">
        <v>110</v>
      </c>
      <c r="U78" s="242"/>
      <c r="V78" s="242"/>
      <c r="W78" s="244"/>
      <c r="X78" s="244"/>
      <c r="Y78" s="241"/>
      <c r="Z78" s="378"/>
      <c r="AA78" s="242"/>
      <c r="AB78" s="315"/>
      <c r="AC78" s="183">
        <f t="shared" si="6"/>
        <v>0</v>
      </c>
      <c r="AD78" s="246"/>
      <c r="AE78" s="379"/>
    </row>
    <row r="79" spans="1:31" ht="12.75">
      <c r="A79" s="364" t="s">
        <v>114</v>
      </c>
      <c r="B79" s="365" t="s">
        <v>115</v>
      </c>
      <c r="C79" s="156" t="s">
        <v>1451</v>
      </c>
      <c r="D79" s="160" t="s">
        <v>1439</v>
      </c>
      <c r="E79" s="366" t="s">
        <v>903</v>
      </c>
      <c r="F79" s="643" t="s">
        <v>1459</v>
      </c>
      <c r="G79" s="294" t="s">
        <v>969</v>
      </c>
      <c r="H79" s="234">
        <v>2223</v>
      </c>
      <c r="I79" s="436" t="s">
        <v>1439</v>
      </c>
      <c r="J79" s="487" t="s">
        <v>1478</v>
      </c>
      <c r="K79" s="243"/>
      <c r="L79" s="226" t="s">
        <v>49</v>
      </c>
      <c r="M79" s="242" t="s">
        <v>972</v>
      </c>
      <c r="N79" s="227">
        <v>1</v>
      </c>
      <c r="O79" s="242">
        <v>165</v>
      </c>
      <c r="P79" s="242">
        <v>30</v>
      </c>
      <c r="Q79" s="242">
        <v>60</v>
      </c>
      <c r="R79" s="368">
        <v>1</v>
      </c>
      <c r="S79" s="179">
        <f t="shared" si="5"/>
        <v>0</v>
      </c>
      <c r="T79" s="229" t="s">
        <v>110</v>
      </c>
      <c r="U79" s="242"/>
      <c r="V79" s="242"/>
      <c r="W79" s="244"/>
      <c r="X79" s="244"/>
      <c r="Y79" s="241"/>
      <c r="Z79" s="378"/>
      <c r="AA79" s="242"/>
      <c r="AB79" s="315"/>
      <c r="AC79" s="183">
        <f t="shared" si="6"/>
        <v>0</v>
      </c>
      <c r="AD79" s="246"/>
      <c r="AE79" s="379"/>
    </row>
    <row r="80" spans="1:31" ht="12.75">
      <c r="A80" s="364" t="s">
        <v>114</v>
      </c>
      <c r="B80" s="365" t="s">
        <v>115</v>
      </c>
      <c r="C80" s="156" t="s">
        <v>1451</v>
      </c>
      <c r="D80" s="160" t="s">
        <v>1439</v>
      </c>
      <c r="E80" s="366" t="s">
        <v>903</v>
      </c>
      <c r="F80" s="105" t="s">
        <v>1450</v>
      </c>
      <c r="G80" s="294" t="s">
        <v>971</v>
      </c>
      <c r="H80" s="437">
        <v>1222</v>
      </c>
      <c r="I80" s="49" t="s">
        <v>1439</v>
      </c>
      <c r="J80" s="158" t="s">
        <v>1446</v>
      </c>
      <c r="K80" s="243"/>
      <c r="L80" s="226" t="s">
        <v>49</v>
      </c>
      <c r="M80" s="242" t="s">
        <v>974</v>
      </c>
      <c r="N80" s="227">
        <v>1</v>
      </c>
      <c r="O80" s="242">
        <v>65</v>
      </c>
      <c r="P80" s="242">
        <v>55</v>
      </c>
      <c r="Q80" s="242">
        <v>100</v>
      </c>
      <c r="R80" s="368">
        <v>1</v>
      </c>
      <c r="S80" s="179">
        <f t="shared" si="5"/>
        <v>0</v>
      </c>
      <c r="T80" s="229" t="s">
        <v>110</v>
      </c>
      <c r="U80" s="242"/>
      <c r="V80" s="242"/>
      <c r="W80" s="244"/>
      <c r="X80" s="244"/>
      <c r="Y80" s="241"/>
      <c r="Z80" s="378"/>
      <c r="AA80" s="242"/>
      <c r="AB80" s="315"/>
      <c r="AC80" s="183">
        <f t="shared" si="6"/>
        <v>0</v>
      </c>
      <c r="AD80" s="246"/>
      <c r="AE80" s="379"/>
    </row>
    <row r="81" spans="1:31" ht="12.75">
      <c r="A81" s="364" t="s">
        <v>114</v>
      </c>
      <c r="B81" s="365" t="s">
        <v>115</v>
      </c>
      <c r="C81" s="156" t="s">
        <v>1451</v>
      </c>
      <c r="D81" s="160" t="s">
        <v>1439</v>
      </c>
      <c r="E81" s="366" t="s">
        <v>903</v>
      </c>
      <c r="F81" s="105" t="s">
        <v>1450</v>
      </c>
      <c r="G81" s="294" t="s">
        <v>973</v>
      </c>
      <c r="H81" s="437">
        <v>1222</v>
      </c>
      <c r="I81" s="49" t="s">
        <v>1439</v>
      </c>
      <c r="J81" s="158" t="s">
        <v>1446</v>
      </c>
      <c r="K81" s="243"/>
      <c r="L81" s="226" t="s">
        <v>49</v>
      </c>
      <c r="M81" s="242" t="s">
        <v>976</v>
      </c>
      <c r="N81" s="227">
        <v>1</v>
      </c>
      <c r="O81" s="242">
        <v>30</v>
      </c>
      <c r="P81" s="242">
        <v>40</v>
      </c>
      <c r="Q81" s="242">
        <v>70</v>
      </c>
      <c r="R81" s="368">
        <v>1</v>
      </c>
      <c r="S81" s="179">
        <f t="shared" si="5"/>
        <v>0</v>
      </c>
      <c r="T81" s="229" t="s">
        <v>110</v>
      </c>
      <c r="U81" s="242"/>
      <c r="V81" s="242"/>
      <c r="W81" s="244"/>
      <c r="X81" s="244"/>
      <c r="Y81" s="241"/>
      <c r="Z81" s="378"/>
      <c r="AA81" s="242"/>
      <c r="AB81" s="315"/>
      <c r="AC81" s="183">
        <f t="shared" si="6"/>
        <v>0</v>
      </c>
      <c r="AD81" s="246"/>
      <c r="AE81" s="379"/>
    </row>
    <row r="82" spans="1:31" ht="12.75">
      <c r="A82" s="364" t="s">
        <v>114</v>
      </c>
      <c r="B82" s="365" t="s">
        <v>115</v>
      </c>
      <c r="C82" s="156" t="s">
        <v>1451</v>
      </c>
      <c r="D82" s="160" t="s">
        <v>1439</v>
      </c>
      <c r="E82" s="366" t="s">
        <v>903</v>
      </c>
      <c r="F82" s="105" t="s">
        <v>1450</v>
      </c>
      <c r="G82" s="294" t="s">
        <v>975</v>
      </c>
      <c r="H82" s="437">
        <v>1222</v>
      </c>
      <c r="I82" s="49" t="s">
        <v>1439</v>
      </c>
      <c r="J82" s="158" t="s">
        <v>1440</v>
      </c>
      <c r="K82" s="243"/>
      <c r="L82" s="226" t="s">
        <v>32</v>
      </c>
      <c r="M82" s="242" t="s">
        <v>978</v>
      </c>
      <c r="N82" s="227">
        <v>1</v>
      </c>
      <c r="O82" s="242">
        <v>185</v>
      </c>
      <c r="P82" s="242">
        <v>90</v>
      </c>
      <c r="Q82" s="242">
        <v>15</v>
      </c>
      <c r="R82" s="368">
        <v>1</v>
      </c>
      <c r="S82" s="179">
        <f t="shared" si="5"/>
        <v>0</v>
      </c>
      <c r="T82" s="229" t="s">
        <v>110</v>
      </c>
      <c r="U82" s="242"/>
      <c r="V82" s="242"/>
      <c r="W82" s="244"/>
      <c r="X82" s="244"/>
      <c r="Y82" s="241"/>
      <c r="Z82" s="378"/>
      <c r="AA82" s="242"/>
      <c r="AB82" s="315"/>
      <c r="AC82" s="183">
        <f t="shared" si="6"/>
        <v>0</v>
      </c>
      <c r="AD82" s="246"/>
      <c r="AE82" s="379"/>
    </row>
    <row r="83" spans="1:31" ht="12.75">
      <c r="A83" s="364" t="s">
        <v>114</v>
      </c>
      <c r="B83" s="365" t="s">
        <v>115</v>
      </c>
      <c r="C83" s="156" t="s">
        <v>1451</v>
      </c>
      <c r="D83" s="160" t="s">
        <v>1439</v>
      </c>
      <c r="E83" s="366" t="s">
        <v>903</v>
      </c>
      <c r="F83" s="643" t="s">
        <v>1459</v>
      </c>
      <c r="G83" s="294" t="s">
        <v>977</v>
      </c>
      <c r="H83" s="234">
        <v>1213</v>
      </c>
      <c r="I83" s="436" t="s">
        <v>1439</v>
      </c>
      <c r="J83" s="487" t="s">
        <v>1432</v>
      </c>
      <c r="K83" s="243"/>
      <c r="L83" s="226" t="s">
        <v>32</v>
      </c>
      <c r="M83" s="242" t="s">
        <v>980</v>
      </c>
      <c r="N83" s="227">
        <v>1</v>
      </c>
      <c r="O83" s="242">
        <v>70</v>
      </c>
      <c r="P83" s="242">
        <v>50</v>
      </c>
      <c r="Q83" s="242">
        <v>90</v>
      </c>
      <c r="R83" s="368">
        <f>(O83*P83*Q83)/1000000</f>
        <v>0.315</v>
      </c>
      <c r="S83" s="179">
        <f t="shared" si="5"/>
        <v>0</v>
      </c>
      <c r="T83" s="229" t="s">
        <v>110</v>
      </c>
      <c r="U83" s="242"/>
      <c r="V83" s="242"/>
      <c r="W83" s="244"/>
      <c r="X83" s="244"/>
      <c r="Y83" s="241"/>
      <c r="Z83" s="378"/>
      <c r="AA83" s="242"/>
      <c r="AB83" s="315"/>
      <c r="AC83" s="183">
        <f t="shared" si="6"/>
        <v>0</v>
      </c>
      <c r="AD83" s="246"/>
      <c r="AE83" s="379" t="s">
        <v>140</v>
      </c>
    </row>
    <row r="84" spans="1:31" ht="12.75">
      <c r="A84" s="364" t="s">
        <v>114</v>
      </c>
      <c r="B84" s="365" t="s">
        <v>115</v>
      </c>
      <c r="C84" s="156" t="s">
        <v>1451</v>
      </c>
      <c r="D84" s="160" t="s">
        <v>1439</v>
      </c>
      <c r="E84" s="366" t="s">
        <v>903</v>
      </c>
      <c r="F84" s="643" t="s">
        <v>1459</v>
      </c>
      <c r="G84" s="294" t="s">
        <v>979</v>
      </c>
      <c r="H84" s="234">
        <v>2223</v>
      </c>
      <c r="I84" s="436" t="s">
        <v>1439</v>
      </c>
      <c r="J84" s="487" t="s">
        <v>1478</v>
      </c>
      <c r="K84" s="243"/>
      <c r="L84" s="226" t="s">
        <v>32</v>
      </c>
      <c r="M84" s="242" t="s">
        <v>405</v>
      </c>
      <c r="N84" s="227">
        <v>1</v>
      </c>
      <c r="O84" s="242"/>
      <c r="P84" s="242"/>
      <c r="Q84" s="242"/>
      <c r="R84" s="368">
        <v>0.1</v>
      </c>
      <c r="S84" s="179">
        <f t="shared" si="5"/>
        <v>0</v>
      </c>
      <c r="T84" s="229" t="s">
        <v>110</v>
      </c>
      <c r="U84" s="242"/>
      <c r="V84" s="242"/>
      <c r="W84" s="244"/>
      <c r="X84" s="244"/>
      <c r="Y84" s="241"/>
      <c r="Z84" s="378"/>
      <c r="AA84" s="242"/>
      <c r="AB84" s="315"/>
      <c r="AC84" s="183">
        <f t="shared" si="6"/>
        <v>0</v>
      </c>
      <c r="AD84" s="246"/>
      <c r="AE84" s="379"/>
    </row>
    <row r="85" spans="1:31" ht="12.75">
      <c r="A85" s="364" t="s">
        <v>114</v>
      </c>
      <c r="B85" s="365" t="s">
        <v>115</v>
      </c>
      <c r="C85" s="156" t="s">
        <v>1451</v>
      </c>
      <c r="D85" s="160" t="s">
        <v>1439</v>
      </c>
      <c r="E85" s="366" t="s">
        <v>903</v>
      </c>
      <c r="F85" s="643" t="s">
        <v>1459</v>
      </c>
      <c r="G85" s="294" t="s">
        <v>981</v>
      </c>
      <c r="H85" s="234">
        <v>2223</v>
      </c>
      <c r="I85" s="436" t="s">
        <v>1439</v>
      </c>
      <c r="J85" s="487" t="s">
        <v>1478</v>
      </c>
      <c r="K85" s="243"/>
      <c r="L85" s="226" t="s">
        <v>32</v>
      </c>
      <c r="M85" s="242" t="s">
        <v>983</v>
      </c>
      <c r="N85" s="227">
        <v>1</v>
      </c>
      <c r="O85" s="242">
        <v>60</v>
      </c>
      <c r="P85" s="242">
        <v>120</v>
      </c>
      <c r="Q85" s="242">
        <v>5</v>
      </c>
      <c r="R85" s="368">
        <f aca="true" t="shared" si="7" ref="R85:R93">(O85*P85*Q85)/1000000</f>
        <v>0.036</v>
      </c>
      <c r="S85" s="179">
        <f t="shared" si="5"/>
        <v>0</v>
      </c>
      <c r="T85" s="229" t="s">
        <v>110</v>
      </c>
      <c r="U85" s="242"/>
      <c r="V85" s="242"/>
      <c r="W85" s="244"/>
      <c r="X85" s="244"/>
      <c r="Y85" s="241"/>
      <c r="Z85" s="378"/>
      <c r="AA85" s="242"/>
      <c r="AB85" s="315"/>
      <c r="AC85" s="183">
        <f t="shared" si="6"/>
        <v>0</v>
      </c>
      <c r="AD85" s="246"/>
      <c r="AE85" s="379"/>
    </row>
    <row r="86" spans="1:31" ht="12.75">
      <c r="A86" s="364" t="s">
        <v>114</v>
      </c>
      <c r="B86" s="365" t="s">
        <v>115</v>
      </c>
      <c r="C86" s="156" t="s">
        <v>1451</v>
      </c>
      <c r="D86" s="160" t="s">
        <v>1439</v>
      </c>
      <c r="E86" s="366" t="s">
        <v>903</v>
      </c>
      <c r="F86" s="105" t="s">
        <v>1450</v>
      </c>
      <c r="G86" s="294" t="s">
        <v>982</v>
      </c>
      <c r="H86" s="437">
        <v>1222</v>
      </c>
      <c r="I86" s="49" t="s">
        <v>1439</v>
      </c>
      <c r="J86" s="158" t="s">
        <v>1446</v>
      </c>
      <c r="K86" s="243"/>
      <c r="L86" s="226" t="s">
        <v>48</v>
      </c>
      <c r="M86" s="242" t="s">
        <v>985</v>
      </c>
      <c r="N86" s="227">
        <v>1</v>
      </c>
      <c r="O86" s="242">
        <v>100</v>
      </c>
      <c r="P86" s="242">
        <v>60</v>
      </c>
      <c r="Q86" s="242">
        <v>40</v>
      </c>
      <c r="R86" s="368">
        <f t="shared" si="7"/>
        <v>0.24</v>
      </c>
      <c r="S86" s="179">
        <f t="shared" si="5"/>
        <v>0</v>
      </c>
      <c r="T86" s="229" t="s">
        <v>110</v>
      </c>
      <c r="U86" s="242"/>
      <c r="V86" s="242"/>
      <c r="W86" s="244"/>
      <c r="X86" s="244"/>
      <c r="Y86" s="241"/>
      <c r="Z86" s="378"/>
      <c r="AA86" s="242"/>
      <c r="AB86" s="315"/>
      <c r="AC86" s="183">
        <f t="shared" si="6"/>
        <v>0</v>
      </c>
      <c r="AD86" s="246"/>
      <c r="AE86" s="379"/>
    </row>
    <row r="87" spans="1:31" ht="12.75">
      <c r="A87" s="364" t="s">
        <v>114</v>
      </c>
      <c r="B87" s="365" t="s">
        <v>115</v>
      </c>
      <c r="C87" s="156" t="s">
        <v>1451</v>
      </c>
      <c r="D87" s="160" t="s">
        <v>1439</v>
      </c>
      <c r="E87" s="366" t="s">
        <v>903</v>
      </c>
      <c r="F87" s="48" t="s">
        <v>1450</v>
      </c>
      <c r="G87" s="294" t="s">
        <v>984</v>
      </c>
      <c r="H87" s="437">
        <v>1222</v>
      </c>
      <c r="I87" s="49" t="s">
        <v>1439</v>
      </c>
      <c r="J87" s="157" t="s">
        <v>1446</v>
      </c>
      <c r="K87" s="236"/>
      <c r="L87" s="226" t="s">
        <v>48</v>
      </c>
      <c r="M87" s="235" t="s">
        <v>985</v>
      </c>
      <c r="N87" s="235">
        <v>1</v>
      </c>
      <c r="O87" s="235">
        <v>100</v>
      </c>
      <c r="P87" s="235">
        <v>60</v>
      </c>
      <c r="Q87" s="235">
        <v>40</v>
      </c>
      <c r="R87" s="260">
        <f t="shared" si="7"/>
        <v>0.24</v>
      </c>
      <c r="S87" s="179">
        <f t="shared" si="5"/>
        <v>0</v>
      </c>
      <c r="T87" s="306" t="s">
        <v>110</v>
      </c>
      <c r="U87" s="235"/>
      <c r="V87" s="235"/>
      <c r="W87" s="237"/>
      <c r="X87" s="237"/>
      <c r="Y87" s="234"/>
      <c r="Z87" s="374"/>
      <c r="AA87" s="235"/>
      <c r="AB87" s="313"/>
      <c r="AC87" s="183">
        <f t="shared" si="6"/>
        <v>0</v>
      </c>
      <c r="AD87" s="240"/>
      <c r="AE87" s="375"/>
    </row>
    <row r="88" spans="1:31" s="19" customFormat="1" ht="12.75">
      <c r="A88" s="159" t="s">
        <v>114</v>
      </c>
      <c r="B88" s="160" t="s">
        <v>115</v>
      </c>
      <c r="C88" s="156" t="s">
        <v>1451</v>
      </c>
      <c r="D88" s="160" t="s">
        <v>1439</v>
      </c>
      <c r="E88" s="366" t="s">
        <v>903</v>
      </c>
      <c r="F88" s="483" t="s">
        <v>1459</v>
      </c>
      <c r="G88" s="176" t="s">
        <v>1587</v>
      </c>
      <c r="H88" s="412"/>
      <c r="I88" s="442"/>
      <c r="J88" s="161"/>
      <c r="K88" s="430" t="s">
        <v>1463</v>
      </c>
      <c r="L88" s="412" t="s">
        <v>32</v>
      </c>
      <c r="M88" s="162" t="s">
        <v>106</v>
      </c>
      <c r="N88" s="162">
        <v>1</v>
      </c>
      <c r="O88" s="162">
        <v>120</v>
      </c>
      <c r="P88" s="162">
        <v>60</v>
      </c>
      <c r="Q88" s="162">
        <v>70</v>
      </c>
      <c r="R88" s="163">
        <f t="shared" si="7"/>
        <v>0.504</v>
      </c>
      <c r="S88" s="179"/>
      <c r="T88" s="413" t="s">
        <v>110</v>
      </c>
      <c r="U88" s="442"/>
      <c r="V88" s="442"/>
      <c r="W88" s="441"/>
      <c r="X88" s="441"/>
      <c r="Y88" s="652"/>
      <c r="Z88" s="165"/>
      <c r="AA88" s="433"/>
      <c r="AB88" s="440"/>
      <c r="AC88" s="183"/>
      <c r="AD88" s="439"/>
      <c r="AE88" s="166" t="s">
        <v>140</v>
      </c>
    </row>
    <row r="89" spans="1:31" s="5" customFormat="1" ht="12.75">
      <c r="A89" s="159" t="s">
        <v>114</v>
      </c>
      <c r="B89" s="160" t="s">
        <v>115</v>
      </c>
      <c r="C89" s="156" t="s">
        <v>1451</v>
      </c>
      <c r="D89" s="160" t="s">
        <v>1439</v>
      </c>
      <c r="E89" s="366" t="s">
        <v>903</v>
      </c>
      <c r="F89" s="483" t="s">
        <v>1459</v>
      </c>
      <c r="G89" s="294" t="s">
        <v>1603</v>
      </c>
      <c r="H89" s="409"/>
      <c r="I89" s="410"/>
      <c r="J89" s="158"/>
      <c r="K89" s="430" t="s">
        <v>1463</v>
      </c>
      <c r="L89" s="412" t="s">
        <v>32</v>
      </c>
      <c r="M89" s="106" t="s">
        <v>106</v>
      </c>
      <c r="N89" s="162">
        <v>1</v>
      </c>
      <c r="O89" s="106">
        <v>120</v>
      </c>
      <c r="P89" s="106">
        <v>80</v>
      </c>
      <c r="Q89" s="106">
        <v>73</v>
      </c>
      <c r="R89" s="163">
        <f t="shared" si="7"/>
        <v>0.7008</v>
      </c>
      <c r="S89" s="179">
        <f aca="true" t="shared" si="8" ref="S89:S113">IF(T89="O",R89,0)</f>
        <v>0</v>
      </c>
      <c r="T89" s="675" t="s">
        <v>110</v>
      </c>
      <c r="U89" s="410"/>
      <c r="V89" s="410"/>
      <c r="W89" s="414"/>
      <c r="X89" s="414"/>
      <c r="Y89" s="468"/>
      <c r="Z89" s="107"/>
      <c r="AA89" s="410"/>
      <c r="AB89" s="415"/>
      <c r="AC89" s="183">
        <f aca="true" t="shared" si="9" ref="AC89:AC113">IF(AD89="O",AB89,0)</f>
        <v>0</v>
      </c>
      <c r="AD89" s="416"/>
      <c r="AE89" s="108" t="s">
        <v>140</v>
      </c>
    </row>
    <row r="90" spans="1:31" s="5" customFormat="1" ht="12.75">
      <c r="A90" s="159" t="s">
        <v>114</v>
      </c>
      <c r="B90" s="160" t="s">
        <v>115</v>
      </c>
      <c r="C90" s="156" t="s">
        <v>1451</v>
      </c>
      <c r="D90" s="160" t="s">
        <v>1439</v>
      </c>
      <c r="E90" s="366" t="s">
        <v>903</v>
      </c>
      <c r="F90" s="483" t="s">
        <v>1459</v>
      </c>
      <c r="G90" s="294" t="s">
        <v>1604</v>
      </c>
      <c r="H90" s="409"/>
      <c r="I90" s="410"/>
      <c r="J90" s="158"/>
      <c r="K90" s="430" t="s">
        <v>1463</v>
      </c>
      <c r="L90" s="412" t="s">
        <v>32</v>
      </c>
      <c r="M90" s="106" t="s">
        <v>106</v>
      </c>
      <c r="N90" s="162">
        <v>1</v>
      </c>
      <c r="O90" s="106">
        <v>120</v>
      </c>
      <c r="P90" s="106">
        <v>80</v>
      </c>
      <c r="Q90" s="106">
        <v>73</v>
      </c>
      <c r="R90" s="163">
        <f t="shared" si="7"/>
        <v>0.7008</v>
      </c>
      <c r="S90" s="179">
        <f t="shared" si="8"/>
        <v>0</v>
      </c>
      <c r="T90" s="675" t="s">
        <v>110</v>
      </c>
      <c r="U90" s="410"/>
      <c r="V90" s="410"/>
      <c r="W90" s="414"/>
      <c r="X90" s="414"/>
      <c r="Y90" s="468"/>
      <c r="Z90" s="107"/>
      <c r="AA90" s="410"/>
      <c r="AB90" s="415"/>
      <c r="AC90" s="183">
        <f t="shared" si="9"/>
        <v>0</v>
      </c>
      <c r="AD90" s="416"/>
      <c r="AE90" s="108" t="s">
        <v>140</v>
      </c>
    </row>
    <row r="91" spans="1:31" s="5" customFormat="1" ht="12.75">
      <c r="A91" s="159" t="s">
        <v>114</v>
      </c>
      <c r="B91" s="160" t="s">
        <v>115</v>
      </c>
      <c r="C91" s="156" t="s">
        <v>1451</v>
      </c>
      <c r="D91" s="160" t="s">
        <v>1439</v>
      </c>
      <c r="E91" s="366" t="s">
        <v>903</v>
      </c>
      <c r="F91" s="483" t="s">
        <v>1459</v>
      </c>
      <c r="G91" s="294" t="s">
        <v>1605</v>
      </c>
      <c r="H91" s="409"/>
      <c r="I91" s="410"/>
      <c r="J91" s="158"/>
      <c r="K91" s="430" t="s">
        <v>1463</v>
      </c>
      <c r="L91" s="412" t="s">
        <v>32</v>
      </c>
      <c r="M91" s="106" t="s">
        <v>106</v>
      </c>
      <c r="N91" s="162">
        <v>1</v>
      </c>
      <c r="O91" s="106">
        <v>120</v>
      </c>
      <c r="P91" s="106">
        <v>80</v>
      </c>
      <c r="Q91" s="106">
        <v>73</v>
      </c>
      <c r="R91" s="163">
        <f t="shared" si="7"/>
        <v>0.7008</v>
      </c>
      <c r="S91" s="179">
        <f t="shared" si="8"/>
        <v>0</v>
      </c>
      <c r="T91" s="675" t="s">
        <v>110</v>
      </c>
      <c r="U91" s="410"/>
      <c r="V91" s="410"/>
      <c r="W91" s="414"/>
      <c r="X91" s="414"/>
      <c r="Y91" s="468"/>
      <c r="Z91" s="107"/>
      <c r="AA91" s="410"/>
      <c r="AB91" s="415"/>
      <c r="AC91" s="183">
        <f t="shared" si="9"/>
        <v>0</v>
      </c>
      <c r="AD91" s="416"/>
      <c r="AE91" s="108" t="s">
        <v>140</v>
      </c>
    </row>
    <row r="92" spans="1:31" s="5" customFormat="1" ht="12.75">
      <c r="A92" s="159" t="s">
        <v>114</v>
      </c>
      <c r="B92" s="160" t="s">
        <v>115</v>
      </c>
      <c r="C92" s="156" t="s">
        <v>1451</v>
      </c>
      <c r="D92" s="160" t="s">
        <v>1439</v>
      </c>
      <c r="E92" s="366" t="s">
        <v>903</v>
      </c>
      <c r="F92" s="483" t="s">
        <v>1459</v>
      </c>
      <c r="G92" s="294" t="s">
        <v>1606</v>
      </c>
      <c r="H92" s="409"/>
      <c r="I92" s="410"/>
      <c r="J92" s="158"/>
      <c r="K92" s="430" t="s">
        <v>1463</v>
      </c>
      <c r="L92" s="412" t="s">
        <v>32</v>
      </c>
      <c r="M92" s="106" t="s">
        <v>106</v>
      </c>
      <c r="N92" s="162">
        <v>1</v>
      </c>
      <c r="O92" s="106">
        <v>120</v>
      </c>
      <c r="P92" s="106">
        <v>80</v>
      </c>
      <c r="Q92" s="106">
        <v>73</v>
      </c>
      <c r="R92" s="163">
        <f t="shared" si="7"/>
        <v>0.7008</v>
      </c>
      <c r="S92" s="179">
        <f t="shared" si="8"/>
        <v>0</v>
      </c>
      <c r="T92" s="675" t="s">
        <v>110</v>
      </c>
      <c r="U92" s="410"/>
      <c r="V92" s="410"/>
      <c r="W92" s="414"/>
      <c r="X92" s="414"/>
      <c r="Y92" s="468"/>
      <c r="Z92" s="107"/>
      <c r="AA92" s="410"/>
      <c r="AB92" s="415"/>
      <c r="AC92" s="183">
        <f t="shared" si="9"/>
        <v>0</v>
      </c>
      <c r="AD92" s="416"/>
      <c r="AE92" s="108" t="s">
        <v>140</v>
      </c>
    </row>
    <row r="93" spans="1:31" s="5" customFormat="1" ht="12.75">
      <c r="A93" s="159" t="s">
        <v>114</v>
      </c>
      <c r="B93" s="160" t="s">
        <v>115</v>
      </c>
      <c r="C93" s="156" t="s">
        <v>1451</v>
      </c>
      <c r="D93" s="160" t="s">
        <v>1439</v>
      </c>
      <c r="E93" s="366" t="s">
        <v>903</v>
      </c>
      <c r="F93" s="483" t="s">
        <v>1459</v>
      </c>
      <c r="G93" s="304" t="s">
        <v>1607</v>
      </c>
      <c r="H93" s="409"/>
      <c r="I93" s="410"/>
      <c r="J93" s="158"/>
      <c r="K93" s="430" t="s">
        <v>1463</v>
      </c>
      <c r="L93" s="412" t="s">
        <v>32</v>
      </c>
      <c r="M93" s="106" t="s">
        <v>106</v>
      </c>
      <c r="N93" s="162">
        <v>1</v>
      </c>
      <c r="O93" s="106">
        <v>120</v>
      </c>
      <c r="P93" s="106">
        <v>80</v>
      </c>
      <c r="Q93" s="106">
        <v>73</v>
      </c>
      <c r="R93" s="163">
        <f t="shared" si="7"/>
        <v>0.7008</v>
      </c>
      <c r="S93" s="179">
        <f t="shared" si="8"/>
        <v>0</v>
      </c>
      <c r="T93" s="675" t="s">
        <v>110</v>
      </c>
      <c r="U93" s="410"/>
      <c r="V93" s="410"/>
      <c r="W93" s="414"/>
      <c r="X93" s="414"/>
      <c r="Y93" s="468"/>
      <c r="Z93" s="107"/>
      <c r="AA93" s="410"/>
      <c r="AB93" s="415"/>
      <c r="AC93" s="183">
        <f t="shared" si="9"/>
        <v>0</v>
      </c>
      <c r="AD93" s="416"/>
      <c r="AE93" s="108" t="s">
        <v>140</v>
      </c>
    </row>
    <row r="94" spans="1:31" s="19" customFormat="1" ht="12.75">
      <c r="A94" s="159" t="s">
        <v>114</v>
      </c>
      <c r="B94" s="160" t="s">
        <v>115</v>
      </c>
      <c r="C94" s="156" t="s">
        <v>1451</v>
      </c>
      <c r="D94" s="160" t="s">
        <v>1439</v>
      </c>
      <c r="E94" s="366" t="s">
        <v>903</v>
      </c>
      <c r="F94" s="483" t="s">
        <v>1459</v>
      </c>
      <c r="G94" s="304" t="s">
        <v>1588</v>
      </c>
      <c r="H94" s="409"/>
      <c r="I94" s="410"/>
      <c r="J94" s="158"/>
      <c r="K94" s="411" t="s">
        <v>1463</v>
      </c>
      <c r="L94" s="412" t="s">
        <v>32</v>
      </c>
      <c r="M94" s="106" t="s">
        <v>106</v>
      </c>
      <c r="N94" s="162">
        <v>1</v>
      </c>
      <c r="O94" s="106">
        <v>150</v>
      </c>
      <c r="P94" s="106">
        <v>70</v>
      </c>
      <c r="Q94" s="106">
        <v>73</v>
      </c>
      <c r="R94" s="295">
        <v>0.69</v>
      </c>
      <c r="S94" s="179">
        <f t="shared" si="8"/>
        <v>0</v>
      </c>
      <c r="T94" s="671" t="s">
        <v>110</v>
      </c>
      <c r="U94" s="410"/>
      <c r="V94" s="410"/>
      <c r="W94" s="414"/>
      <c r="X94" s="414"/>
      <c r="Y94" s="468"/>
      <c r="Z94" s="107"/>
      <c r="AA94" s="410"/>
      <c r="AB94" s="415"/>
      <c r="AC94" s="183">
        <f t="shared" si="9"/>
        <v>0</v>
      </c>
      <c r="AD94" s="416"/>
      <c r="AE94" s="108"/>
    </row>
    <row r="95" spans="1:31" s="19" customFormat="1" ht="12.75">
      <c r="A95" s="159" t="s">
        <v>114</v>
      </c>
      <c r="B95" s="160" t="s">
        <v>115</v>
      </c>
      <c r="C95" s="156" t="s">
        <v>1451</v>
      </c>
      <c r="D95" s="483" t="s">
        <v>1439</v>
      </c>
      <c r="E95" s="366" t="s">
        <v>903</v>
      </c>
      <c r="F95" s="483" t="s">
        <v>1459</v>
      </c>
      <c r="G95" s="176" t="s">
        <v>1591</v>
      </c>
      <c r="H95" s="437"/>
      <c r="I95" s="436"/>
      <c r="J95" s="158"/>
      <c r="K95" s="411" t="s">
        <v>1463</v>
      </c>
      <c r="L95" s="412" t="s">
        <v>32</v>
      </c>
      <c r="M95" s="106" t="s">
        <v>1590</v>
      </c>
      <c r="N95" s="162">
        <v>1</v>
      </c>
      <c r="O95" s="410" t="s">
        <v>1589</v>
      </c>
      <c r="P95" s="106">
        <v>80</v>
      </c>
      <c r="Q95" s="106">
        <v>73</v>
      </c>
      <c r="R95" s="295">
        <v>0.43</v>
      </c>
      <c r="S95" s="179">
        <f t="shared" si="8"/>
        <v>0</v>
      </c>
      <c r="T95" s="671" t="s">
        <v>110</v>
      </c>
      <c r="U95" s="410"/>
      <c r="V95" s="410"/>
      <c r="W95" s="414"/>
      <c r="X95" s="414"/>
      <c r="Y95" s="468"/>
      <c r="Z95" s="107"/>
      <c r="AA95" s="410"/>
      <c r="AB95" s="415"/>
      <c r="AC95" s="183">
        <f t="shared" si="9"/>
        <v>0</v>
      </c>
      <c r="AD95" s="416"/>
      <c r="AE95" s="108"/>
    </row>
    <row r="96" spans="1:34" s="19" customFormat="1" ht="12.75">
      <c r="A96" s="159" t="s">
        <v>114</v>
      </c>
      <c r="B96" s="48" t="s">
        <v>115</v>
      </c>
      <c r="C96" s="156" t="s">
        <v>1451</v>
      </c>
      <c r="D96" s="160" t="s">
        <v>1439</v>
      </c>
      <c r="E96" s="366" t="s">
        <v>903</v>
      </c>
      <c r="F96" s="48" t="s">
        <v>1459</v>
      </c>
      <c r="G96" s="304" t="s">
        <v>1586</v>
      </c>
      <c r="H96" s="437"/>
      <c r="I96" s="436"/>
      <c r="J96" s="157"/>
      <c r="K96" s="458" t="s">
        <v>1463</v>
      </c>
      <c r="L96" s="412" t="s">
        <v>32</v>
      </c>
      <c r="M96" s="49" t="s">
        <v>107</v>
      </c>
      <c r="N96" s="162">
        <v>1</v>
      </c>
      <c r="O96" s="49"/>
      <c r="P96" s="49"/>
      <c r="Q96" s="49"/>
      <c r="R96" s="305">
        <v>0.5</v>
      </c>
      <c r="S96" s="179">
        <f t="shared" si="8"/>
        <v>0</v>
      </c>
      <c r="T96" s="671" t="s">
        <v>110</v>
      </c>
      <c r="U96" s="436"/>
      <c r="V96" s="436"/>
      <c r="W96" s="435"/>
      <c r="X96" s="435"/>
      <c r="Y96" s="673"/>
      <c r="Z96" s="50"/>
      <c r="AA96" s="436"/>
      <c r="AB96" s="674"/>
      <c r="AC96" s="183">
        <f t="shared" si="9"/>
        <v>0</v>
      </c>
      <c r="AD96" s="438"/>
      <c r="AE96" s="261"/>
      <c r="AF96" s="668"/>
      <c r="AG96" s="668"/>
      <c r="AH96" s="668"/>
    </row>
    <row r="97" spans="1:34" s="19" customFormat="1" ht="12.75">
      <c r="A97" s="159" t="s">
        <v>114</v>
      </c>
      <c r="B97" s="48" t="s">
        <v>115</v>
      </c>
      <c r="C97" s="156" t="s">
        <v>1451</v>
      </c>
      <c r="D97" s="160" t="s">
        <v>1439</v>
      </c>
      <c r="E97" s="366" t="s">
        <v>903</v>
      </c>
      <c r="F97" s="48" t="s">
        <v>1459</v>
      </c>
      <c r="G97" s="304" t="s">
        <v>1585</v>
      </c>
      <c r="H97" s="412"/>
      <c r="I97" s="442"/>
      <c r="J97" s="161"/>
      <c r="K97" s="430" t="s">
        <v>1463</v>
      </c>
      <c r="L97" s="412" t="s">
        <v>32</v>
      </c>
      <c r="M97" s="162" t="s">
        <v>107</v>
      </c>
      <c r="N97" s="162">
        <v>1</v>
      </c>
      <c r="O97" s="162"/>
      <c r="P97" s="162"/>
      <c r="Q97" s="162"/>
      <c r="R97" s="163">
        <v>0.5</v>
      </c>
      <c r="S97" s="672">
        <f t="shared" si="8"/>
        <v>0</v>
      </c>
      <c r="T97" s="671" t="s">
        <v>110</v>
      </c>
      <c r="U97" s="442"/>
      <c r="V97" s="442"/>
      <c r="W97" s="441"/>
      <c r="X97" s="441"/>
      <c r="Y97" s="652"/>
      <c r="Z97" s="165"/>
      <c r="AA97" s="442"/>
      <c r="AB97" s="670"/>
      <c r="AC97" s="669">
        <f t="shared" si="9"/>
        <v>0</v>
      </c>
      <c r="AD97" s="439"/>
      <c r="AE97" s="261"/>
      <c r="AF97" s="668"/>
      <c r="AG97" s="668"/>
      <c r="AH97" s="668"/>
    </row>
    <row r="98" spans="1:34" s="19" customFormat="1" ht="12.75">
      <c r="A98" s="159" t="s">
        <v>114</v>
      </c>
      <c r="B98" s="48" t="s">
        <v>115</v>
      </c>
      <c r="C98" s="156" t="s">
        <v>1451</v>
      </c>
      <c r="D98" s="160" t="s">
        <v>1439</v>
      </c>
      <c r="E98" s="366" t="s">
        <v>903</v>
      </c>
      <c r="F98" s="48" t="s">
        <v>1459</v>
      </c>
      <c r="G98" s="304" t="s">
        <v>1584</v>
      </c>
      <c r="H98" s="412"/>
      <c r="I98" s="442"/>
      <c r="J98" s="161"/>
      <c r="K98" s="430" t="s">
        <v>1463</v>
      </c>
      <c r="L98" s="412" t="s">
        <v>32</v>
      </c>
      <c r="M98" s="162" t="s">
        <v>107</v>
      </c>
      <c r="N98" s="162">
        <v>1</v>
      </c>
      <c r="O98" s="162"/>
      <c r="P98" s="162"/>
      <c r="Q98" s="162"/>
      <c r="R98" s="163">
        <v>0.5</v>
      </c>
      <c r="S98" s="672">
        <f t="shared" si="8"/>
        <v>0</v>
      </c>
      <c r="T98" s="671" t="s">
        <v>110</v>
      </c>
      <c r="U98" s="442"/>
      <c r="V98" s="442"/>
      <c r="W98" s="441"/>
      <c r="X98" s="441"/>
      <c r="Y98" s="652"/>
      <c r="Z98" s="165"/>
      <c r="AA98" s="442"/>
      <c r="AB98" s="670"/>
      <c r="AC98" s="669">
        <f t="shared" si="9"/>
        <v>0</v>
      </c>
      <c r="AD98" s="439"/>
      <c r="AE98" s="261"/>
      <c r="AF98" s="668"/>
      <c r="AG98" s="668"/>
      <c r="AH98" s="668"/>
    </row>
    <row r="99" spans="1:34" s="19" customFormat="1" ht="12.75">
      <c r="A99" s="159" t="s">
        <v>114</v>
      </c>
      <c r="B99" s="48" t="s">
        <v>115</v>
      </c>
      <c r="C99" s="156" t="s">
        <v>1451</v>
      </c>
      <c r="D99" s="160" t="s">
        <v>1439</v>
      </c>
      <c r="E99" s="366" t="s">
        <v>903</v>
      </c>
      <c r="F99" s="48" t="s">
        <v>1459</v>
      </c>
      <c r="G99" s="304" t="s">
        <v>1583</v>
      </c>
      <c r="H99" s="412"/>
      <c r="I99" s="442"/>
      <c r="J99" s="161"/>
      <c r="K99" s="430" t="s">
        <v>1463</v>
      </c>
      <c r="L99" s="412" t="s">
        <v>32</v>
      </c>
      <c r="M99" s="162" t="s">
        <v>107</v>
      </c>
      <c r="N99" s="162">
        <v>1</v>
      </c>
      <c r="O99" s="162"/>
      <c r="P99" s="162"/>
      <c r="Q99" s="162"/>
      <c r="R99" s="163">
        <v>0.5</v>
      </c>
      <c r="S99" s="672">
        <f t="shared" si="8"/>
        <v>0</v>
      </c>
      <c r="T99" s="671" t="s">
        <v>110</v>
      </c>
      <c r="U99" s="442"/>
      <c r="V99" s="442"/>
      <c r="W99" s="441"/>
      <c r="X99" s="441"/>
      <c r="Y99" s="652"/>
      <c r="Z99" s="165"/>
      <c r="AA99" s="442"/>
      <c r="AB99" s="670"/>
      <c r="AC99" s="669">
        <f t="shared" si="9"/>
        <v>0</v>
      </c>
      <c r="AD99" s="439"/>
      <c r="AE99" s="261"/>
      <c r="AF99" s="668"/>
      <c r="AG99" s="668"/>
      <c r="AH99" s="668"/>
    </row>
    <row r="100" spans="1:34" s="19" customFormat="1" ht="12.75">
      <c r="A100" s="159" t="s">
        <v>114</v>
      </c>
      <c r="B100" s="48" t="s">
        <v>115</v>
      </c>
      <c r="C100" s="156" t="s">
        <v>1451</v>
      </c>
      <c r="D100" s="160" t="s">
        <v>1439</v>
      </c>
      <c r="E100" s="366" t="s">
        <v>903</v>
      </c>
      <c r="F100" s="48" t="s">
        <v>1459</v>
      </c>
      <c r="G100" s="304" t="s">
        <v>1582</v>
      </c>
      <c r="H100" s="412"/>
      <c r="I100" s="442"/>
      <c r="J100" s="161"/>
      <c r="K100" s="430" t="s">
        <v>1463</v>
      </c>
      <c r="L100" s="412" t="s">
        <v>32</v>
      </c>
      <c r="M100" s="162" t="s">
        <v>107</v>
      </c>
      <c r="N100" s="162">
        <v>1</v>
      </c>
      <c r="O100" s="162"/>
      <c r="P100" s="162"/>
      <c r="Q100" s="162"/>
      <c r="R100" s="163">
        <v>0.5</v>
      </c>
      <c r="S100" s="672">
        <f t="shared" si="8"/>
        <v>0</v>
      </c>
      <c r="T100" s="671" t="s">
        <v>110</v>
      </c>
      <c r="U100" s="442"/>
      <c r="V100" s="442"/>
      <c r="W100" s="441"/>
      <c r="X100" s="441"/>
      <c r="Y100" s="652"/>
      <c r="Z100" s="165"/>
      <c r="AA100" s="442"/>
      <c r="AB100" s="670"/>
      <c r="AC100" s="669">
        <f t="shared" si="9"/>
        <v>0</v>
      </c>
      <c r="AD100" s="439"/>
      <c r="AE100" s="261"/>
      <c r="AF100" s="668"/>
      <c r="AG100" s="668"/>
      <c r="AH100" s="668"/>
    </row>
    <row r="101" spans="1:34" s="19" customFormat="1" ht="12.75">
      <c r="A101" s="159" t="s">
        <v>114</v>
      </c>
      <c r="B101" s="48" t="s">
        <v>115</v>
      </c>
      <c r="C101" s="156" t="s">
        <v>1451</v>
      </c>
      <c r="D101" s="160" t="s">
        <v>1439</v>
      </c>
      <c r="E101" s="366" t="s">
        <v>903</v>
      </c>
      <c r="F101" s="48" t="s">
        <v>1459</v>
      </c>
      <c r="G101" s="304" t="s">
        <v>1581</v>
      </c>
      <c r="H101" s="412"/>
      <c r="I101" s="442"/>
      <c r="J101" s="161"/>
      <c r="K101" s="430" t="s">
        <v>1463</v>
      </c>
      <c r="L101" s="412" t="s">
        <v>32</v>
      </c>
      <c r="M101" s="162" t="s">
        <v>107</v>
      </c>
      <c r="N101" s="162">
        <v>1</v>
      </c>
      <c r="O101" s="162"/>
      <c r="P101" s="162"/>
      <c r="Q101" s="162"/>
      <c r="R101" s="163">
        <v>0.5</v>
      </c>
      <c r="S101" s="672">
        <f t="shared" si="8"/>
        <v>0</v>
      </c>
      <c r="T101" s="671" t="s">
        <v>110</v>
      </c>
      <c r="U101" s="442"/>
      <c r="V101" s="442"/>
      <c r="W101" s="441"/>
      <c r="X101" s="441"/>
      <c r="Y101" s="652"/>
      <c r="Z101" s="165"/>
      <c r="AA101" s="442"/>
      <c r="AB101" s="670"/>
      <c r="AC101" s="669">
        <f t="shared" si="9"/>
        <v>0</v>
      </c>
      <c r="AD101" s="439"/>
      <c r="AE101" s="261"/>
      <c r="AF101" s="668"/>
      <c r="AG101" s="668"/>
      <c r="AH101" s="668"/>
    </row>
    <row r="102" spans="1:34" s="19" customFormat="1" ht="12.75">
      <c r="A102" s="159" t="s">
        <v>114</v>
      </c>
      <c r="B102" s="48" t="s">
        <v>115</v>
      </c>
      <c r="C102" s="156" t="s">
        <v>1451</v>
      </c>
      <c r="D102" s="160" t="s">
        <v>1439</v>
      </c>
      <c r="E102" s="366" t="s">
        <v>903</v>
      </c>
      <c r="F102" s="48" t="s">
        <v>1459</v>
      </c>
      <c r="G102" s="304" t="s">
        <v>1580</v>
      </c>
      <c r="H102" s="412"/>
      <c r="I102" s="442"/>
      <c r="J102" s="161"/>
      <c r="K102" s="430" t="s">
        <v>1463</v>
      </c>
      <c r="L102" s="412" t="s">
        <v>32</v>
      </c>
      <c r="M102" s="162" t="s">
        <v>107</v>
      </c>
      <c r="N102" s="162">
        <v>1</v>
      </c>
      <c r="O102" s="162"/>
      <c r="P102" s="162"/>
      <c r="Q102" s="162"/>
      <c r="R102" s="163">
        <v>0.5</v>
      </c>
      <c r="S102" s="672">
        <f t="shared" si="8"/>
        <v>0</v>
      </c>
      <c r="T102" s="671" t="s">
        <v>110</v>
      </c>
      <c r="U102" s="442"/>
      <c r="V102" s="442"/>
      <c r="W102" s="441"/>
      <c r="X102" s="441"/>
      <c r="Y102" s="652"/>
      <c r="Z102" s="165"/>
      <c r="AA102" s="442"/>
      <c r="AB102" s="670"/>
      <c r="AC102" s="669">
        <f t="shared" si="9"/>
        <v>0</v>
      </c>
      <c r="AD102" s="439"/>
      <c r="AE102" s="261"/>
      <c r="AF102" s="668"/>
      <c r="AG102" s="668"/>
      <c r="AH102" s="668"/>
    </row>
    <row r="103" spans="1:31" s="19" customFormat="1" ht="12.75">
      <c r="A103" s="159" t="s">
        <v>114</v>
      </c>
      <c r="B103" s="160" t="s">
        <v>115</v>
      </c>
      <c r="C103" s="156" t="s">
        <v>1451</v>
      </c>
      <c r="D103" s="160" t="s">
        <v>1439</v>
      </c>
      <c r="E103" s="366" t="s">
        <v>903</v>
      </c>
      <c r="F103" s="48" t="s">
        <v>1459</v>
      </c>
      <c r="G103" s="176" t="s">
        <v>1594</v>
      </c>
      <c r="H103" s="409"/>
      <c r="I103" s="410"/>
      <c r="J103" s="158"/>
      <c r="K103" s="430" t="s">
        <v>1463</v>
      </c>
      <c r="L103" s="412" t="s">
        <v>32</v>
      </c>
      <c r="M103" s="106" t="s">
        <v>107</v>
      </c>
      <c r="N103" s="162">
        <v>1</v>
      </c>
      <c r="O103" s="106"/>
      <c r="P103" s="106"/>
      <c r="Q103" s="106"/>
      <c r="R103" s="295">
        <v>0.5</v>
      </c>
      <c r="S103" s="179">
        <f t="shared" si="8"/>
        <v>0</v>
      </c>
      <c r="T103" s="413" t="s">
        <v>110</v>
      </c>
      <c r="U103" s="410"/>
      <c r="V103" s="410"/>
      <c r="W103" s="414"/>
      <c r="X103" s="414"/>
      <c r="Y103" s="468"/>
      <c r="Z103" s="107"/>
      <c r="AA103" s="410"/>
      <c r="AB103" s="415"/>
      <c r="AC103" s="183">
        <f t="shared" si="9"/>
        <v>0</v>
      </c>
      <c r="AD103" s="416"/>
      <c r="AE103" s="108"/>
    </row>
    <row r="104" spans="1:31" s="19" customFormat="1" ht="12.75">
      <c r="A104" s="159" t="s">
        <v>114</v>
      </c>
      <c r="B104" s="160" t="s">
        <v>115</v>
      </c>
      <c r="C104" s="156" t="s">
        <v>1451</v>
      </c>
      <c r="D104" s="160" t="s">
        <v>1439</v>
      </c>
      <c r="E104" s="366" t="s">
        <v>903</v>
      </c>
      <c r="F104" s="48" t="s">
        <v>1459</v>
      </c>
      <c r="G104" s="176" t="s">
        <v>1593</v>
      </c>
      <c r="H104" s="409"/>
      <c r="I104" s="410"/>
      <c r="J104" s="158"/>
      <c r="K104" s="430" t="s">
        <v>1463</v>
      </c>
      <c r="L104" s="412" t="s">
        <v>32</v>
      </c>
      <c r="M104" s="106" t="s">
        <v>107</v>
      </c>
      <c r="N104" s="162">
        <v>1</v>
      </c>
      <c r="O104" s="106"/>
      <c r="P104" s="106"/>
      <c r="Q104" s="106"/>
      <c r="R104" s="295">
        <v>0.5</v>
      </c>
      <c r="S104" s="179">
        <f t="shared" si="8"/>
        <v>0</v>
      </c>
      <c r="T104" s="413" t="s">
        <v>110</v>
      </c>
      <c r="U104" s="410"/>
      <c r="V104" s="410"/>
      <c r="W104" s="414"/>
      <c r="X104" s="414"/>
      <c r="Y104" s="468"/>
      <c r="Z104" s="107"/>
      <c r="AA104" s="410"/>
      <c r="AB104" s="415"/>
      <c r="AC104" s="183">
        <f t="shared" si="9"/>
        <v>0</v>
      </c>
      <c r="AD104" s="416"/>
      <c r="AE104" s="108"/>
    </row>
    <row r="105" spans="1:31" s="19" customFormat="1" ht="12.75">
      <c r="A105" s="159" t="s">
        <v>114</v>
      </c>
      <c r="B105" s="160" t="s">
        <v>115</v>
      </c>
      <c r="C105" s="156" t="s">
        <v>1451</v>
      </c>
      <c r="D105" s="160" t="s">
        <v>1439</v>
      </c>
      <c r="E105" s="366" t="s">
        <v>903</v>
      </c>
      <c r="F105" s="48" t="s">
        <v>1459</v>
      </c>
      <c r="G105" s="176" t="s">
        <v>1592</v>
      </c>
      <c r="H105" s="409"/>
      <c r="I105" s="410"/>
      <c r="J105" s="158"/>
      <c r="K105" s="430" t="s">
        <v>1463</v>
      </c>
      <c r="L105" s="412" t="s">
        <v>32</v>
      </c>
      <c r="M105" s="106" t="s">
        <v>107</v>
      </c>
      <c r="N105" s="162">
        <v>1</v>
      </c>
      <c r="O105" s="106"/>
      <c r="P105" s="106"/>
      <c r="Q105" s="106"/>
      <c r="R105" s="295">
        <v>0.5</v>
      </c>
      <c r="S105" s="179">
        <f t="shared" si="8"/>
        <v>0</v>
      </c>
      <c r="T105" s="413" t="s">
        <v>110</v>
      </c>
      <c r="U105" s="410"/>
      <c r="V105" s="410"/>
      <c r="W105" s="414"/>
      <c r="X105" s="414"/>
      <c r="Y105" s="468"/>
      <c r="Z105" s="107"/>
      <c r="AA105" s="410"/>
      <c r="AB105" s="415"/>
      <c r="AC105" s="183">
        <f t="shared" si="9"/>
        <v>0</v>
      </c>
      <c r="AD105" s="416"/>
      <c r="AE105" s="108"/>
    </row>
    <row r="106" spans="1:31" s="19" customFormat="1" ht="12.75">
      <c r="A106" s="159" t="s">
        <v>114</v>
      </c>
      <c r="B106" s="160" t="s">
        <v>115</v>
      </c>
      <c r="C106" s="156" t="s">
        <v>1451</v>
      </c>
      <c r="D106" s="160" t="s">
        <v>1439</v>
      </c>
      <c r="E106" s="366" t="s">
        <v>903</v>
      </c>
      <c r="F106" s="48" t="s">
        <v>1459</v>
      </c>
      <c r="G106" s="176" t="s">
        <v>1595</v>
      </c>
      <c r="H106" s="409"/>
      <c r="I106" s="410"/>
      <c r="J106" s="158"/>
      <c r="K106" s="430" t="s">
        <v>1463</v>
      </c>
      <c r="L106" s="412" t="s">
        <v>32</v>
      </c>
      <c r="M106" s="106" t="s">
        <v>107</v>
      </c>
      <c r="N106" s="162">
        <v>1</v>
      </c>
      <c r="O106" s="106"/>
      <c r="P106" s="106"/>
      <c r="Q106" s="106"/>
      <c r="R106" s="295">
        <v>0.5</v>
      </c>
      <c r="S106" s="179">
        <f t="shared" si="8"/>
        <v>0</v>
      </c>
      <c r="T106" s="413" t="s">
        <v>110</v>
      </c>
      <c r="U106" s="410"/>
      <c r="V106" s="410"/>
      <c r="W106" s="414"/>
      <c r="X106" s="414"/>
      <c r="Y106" s="468"/>
      <c r="Z106" s="107"/>
      <c r="AA106" s="410"/>
      <c r="AB106" s="415"/>
      <c r="AC106" s="183">
        <f t="shared" si="9"/>
        <v>0</v>
      </c>
      <c r="AD106" s="416"/>
      <c r="AE106" s="108"/>
    </row>
    <row r="107" spans="1:31" s="19" customFormat="1" ht="12.75">
      <c r="A107" s="159" t="s">
        <v>114</v>
      </c>
      <c r="B107" s="160" t="s">
        <v>115</v>
      </c>
      <c r="C107" s="156" t="s">
        <v>1451</v>
      </c>
      <c r="D107" s="160" t="s">
        <v>1439</v>
      </c>
      <c r="E107" s="366" t="s">
        <v>903</v>
      </c>
      <c r="F107" s="48" t="s">
        <v>1459</v>
      </c>
      <c r="G107" s="176" t="s">
        <v>1596</v>
      </c>
      <c r="H107" s="409"/>
      <c r="I107" s="410"/>
      <c r="J107" s="158"/>
      <c r="K107" s="430" t="s">
        <v>1463</v>
      </c>
      <c r="L107" s="412" t="s">
        <v>32</v>
      </c>
      <c r="M107" s="106" t="s">
        <v>107</v>
      </c>
      <c r="N107" s="162">
        <v>1</v>
      </c>
      <c r="O107" s="106"/>
      <c r="P107" s="106"/>
      <c r="Q107" s="106"/>
      <c r="R107" s="295">
        <v>0.5</v>
      </c>
      <c r="S107" s="179">
        <f t="shared" si="8"/>
        <v>0</v>
      </c>
      <c r="T107" s="413" t="s">
        <v>110</v>
      </c>
      <c r="U107" s="410"/>
      <c r="V107" s="410"/>
      <c r="W107" s="414"/>
      <c r="X107" s="414"/>
      <c r="Y107" s="468"/>
      <c r="Z107" s="107"/>
      <c r="AA107" s="410"/>
      <c r="AB107" s="415"/>
      <c r="AC107" s="183">
        <f t="shared" si="9"/>
        <v>0</v>
      </c>
      <c r="AD107" s="416"/>
      <c r="AE107" s="108"/>
    </row>
    <row r="108" spans="1:31" s="5" customFormat="1" ht="12.75">
      <c r="A108" s="159" t="s">
        <v>114</v>
      </c>
      <c r="B108" s="160" t="s">
        <v>115</v>
      </c>
      <c r="C108" s="156" t="s">
        <v>1451</v>
      </c>
      <c r="D108" s="160" t="s">
        <v>1439</v>
      </c>
      <c r="E108" s="366" t="s">
        <v>903</v>
      </c>
      <c r="F108" s="48" t="s">
        <v>1459</v>
      </c>
      <c r="G108" s="176" t="s">
        <v>1602</v>
      </c>
      <c r="H108" s="409"/>
      <c r="I108" s="410"/>
      <c r="J108" s="158"/>
      <c r="K108" s="430" t="s">
        <v>1463</v>
      </c>
      <c r="L108" s="412" t="s">
        <v>32</v>
      </c>
      <c r="M108" s="106" t="s">
        <v>107</v>
      </c>
      <c r="N108" s="162">
        <v>1</v>
      </c>
      <c r="O108" s="106"/>
      <c r="P108" s="106"/>
      <c r="Q108" s="106"/>
      <c r="R108" s="163">
        <v>0.5</v>
      </c>
      <c r="S108" s="179">
        <f t="shared" si="8"/>
        <v>0</v>
      </c>
      <c r="T108" s="413" t="s">
        <v>110</v>
      </c>
      <c r="U108" s="410"/>
      <c r="V108" s="410"/>
      <c r="W108" s="414"/>
      <c r="X108" s="414"/>
      <c r="Y108" s="468"/>
      <c r="Z108" s="107"/>
      <c r="AA108" s="410"/>
      <c r="AB108" s="415"/>
      <c r="AC108" s="183">
        <f t="shared" si="9"/>
        <v>0</v>
      </c>
      <c r="AD108" s="416"/>
      <c r="AE108" s="108"/>
    </row>
    <row r="109" spans="1:31" s="5" customFormat="1" ht="12.75">
      <c r="A109" s="159" t="s">
        <v>114</v>
      </c>
      <c r="B109" s="160" t="s">
        <v>115</v>
      </c>
      <c r="C109" s="156" t="s">
        <v>1451</v>
      </c>
      <c r="D109" s="160" t="s">
        <v>1439</v>
      </c>
      <c r="E109" s="366" t="s">
        <v>903</v>
      </c>
      <c r="F109" s="48" t="s">
        <v>1459</v>
      </c>
      <c r="G109" s="294" t="s">
        <v>1601</v>
      </c>
      <c r="H109" s="409"/>
      <c r="I109" s="410"/>
      <c r="J109" s="158"/>
      <c r="K109" s="430" t="s">
        <v>1463</v>
      </c>
      <c r="L109" s="412" t="s">
        <v>32</v>
      </c>
      <c r="M109" s="106" t="s">
        <v>107</v>
      </c>
      <c r="N109" s="162">
        <v>1</v>
      </c>
      <c r="O109" s="106"/>
      <c r="P109" s="106"/>
      <c r="Q109" s="106"/>
      <c r="R109" s="163">
        <v>0.5</v>
      </c>
      <c r="S109" s="179">
        <f t="shared" si="8"/>
        <v>0</v>
      </c>
      <c r="T109" s="413" t="s">
        <v>110</v>
      </c>
      <c r="U109" s="410"/>
      <c r="V109" s="410"/>
      <c r="W109" s="414"/>
      <c r="X109" s="414"/>
      <c r="Y109" s="468"/>
      <c r="Z109" s="107"/>
      <c r="AA109" s="410"/>
      <c r="AB109" s="415"/>
      <c r="AC109" s="183">
        <f t="shared" si="9"/>
        <v>0</v>
      </c>
      <c r="AD109" s="416"/>
      <c r="AE109" s="108"/>
    </row>
    <row r="110" spans="1:31" s="5" customFormat="1" ht="12.75">
      <c r="A110" s="159" t="s">
        <v>114</v>
      </c>
      <c r="B110" s="160" t="s">
        <v>115</v>
      </c>
      <c r="C110" s="156" t="s">
        <v>1451</v>
      </c>
      <c r="D110" s="160" t="s">
        <v>1439</v>
      </c>
      <c r="E110" s="366" t="s">
        <v>903</v>
      </c>
      <c r="F110" s="48" t="s">
        <v>1459</v>
      </c>
      <c r="G110" s="294" t="s">
        <v>1600</v>
      </c>
      <c r="H110" s="409"/>
      <c r="I110" s="410"/>
      <c r="J110" s="158"/>
      <c r="K110" s="430" t="s">
        <v>1463</v>
      </c>
      <c r="L110" s="412" t="s">
        <v>32</v>
      </c>
      <c r="M110" s="106" t="s">
        <v>107</v>
      </c>
      <c r="N110" s="162">
        <v>1</v>
      </c>
      <c r="O110" s="106"/>
      <c r="P110" s="106"/>
      <c r="Q110" s="106"/>
      <c r="R110" s="163">
        <v>0.5</v>
      </c>
      <c r="S110" s="179">
        <f t="shared" si="8"/>
        <v>0</v>
      </c>
      <c r="T110" s="413" t="s">
        <v>110</v>
      </c>
      <c r="U110" s="410"/>
      <c r="V110" s="410"/>
      <c r="W110" s="414"/>
      <c r="X110" s="414"/>
      <c r="Y110" s="468"/>
      <c r="Z110" s="107"/>
      <c r="AA110" s="410"/>
      <c r="AB110" s="415"/>
      <c r="AC110" s="183">
        <f t="shared" si="9"/>
        <v>0</v>
      </c>
      <c r="AD110" s="416"/>
      <c r="AE110" s="108"/>
    </row>
    <row r="111" spans="1:31" s="5" customFormat="1" ht="12.75">
      <c r="A111" s="159" t="s">
        <v>114</v>
      </c>
      <c r="B111" s="160" t="s">
        <v>115</v>
      </c>
      <c r="C111" s="156" t="s">
        <v>1451</v>
      </c>
      <c r="D111" s="160" t="s">
        <v>1439</v>
      </c>
      <c r="E111" s="366" t="s">
        <v>903</v>
      </c>
      <c r="F111" s="48" t="s">
        <v>1459</v>
      </c>
      <c r="G111" s="294" t="s">
        <v>1599</v>
      </c>
      <c r="H111" s="409"/>
      <c r="I111" s="410"/>
      <c r="J111" s="158"/>
      <c r="K111" s="430" t="s">
        <v>1463</v>
      </c>
      <c r="L111" s="412" t="s">
        <v>32</v>
      </c>
      <c r="M111" s="106" t="s">
        <v>107</v>
      </c>
      <c r="N111" s="162">
        <v>1</v>
      </c>
      <c r="O111" s="106"/>
      <c r="P111" s="106"/>
      <c r="Q111" s="106"/>
      <c r="R111" s="163">
        <v>0.5</v>
      </c>
      <c r="S111" s="179">
        <f t="shared" si="8"/>
        <v>0</v>
      </c>
      <c r="T111" s="413" t="s">
        <v>110</v>
      </c>
      <c r="U111" s="410"/>
      <c r="V111" s="410"/>
      <c r="W111" s="414"/>
      <c r="X111" s="414"/>
      <c r="Y111" s="468"/>
      <c r="Z111" s="107"/>
      <c r="AA111" s="410"/>
      <c r="AB111" s="415"/>
      <c r="AC111" s="183">
        <f t="shared" si="9"/>
        <v>0</v>
      </c>
      <c r="AD111" s="416"/>
      <c r="AE111" s="108"/>
    </row>
    <row r="112" spans="1:31" s="5" customFormat="1" ht="12.75">
      <c r="A112" s="159" t="s">
        <v>114</v>
      </c>
      <c r="B112" s="160" t="s">
        <v>115</v>
      </c>
      <c r="C112" s="156" t="s">
        <v>1451</v>
      </c>
      <c r="D112" s="160" t="s">
        <v>1439</v>
      </c>
      <c r="E112" s="366" t="s">
        <v>903</v>
      </c>
      <c r="F112" s="48" t="s">
        <v>1459</v>
      </c>
      <c r="G112" s="294" t="s">
        <v>1598</v>
      </c>
      <c r="H112" s="409"/>
      <c r="I112" s="410"/>
      <c r="J112" s="158"/>
      <c r="K112" s="430" t="s">
        <v>1463</v>
      </c>
      <c r="L112" s="412" t="s">
        <v>32</v>
      </c>
      <c r="M112" s="106" t="s">
        <v>107</v>
      </c>
      <c r="N112" s="162">
        <v>1</v>
      </c>
      <c r="O112" s="106"/>
      <c r="P112" s="106"/>
      <c r="Q112" s="106"/>
      <c r="R112" s="163">
        <v>0.5</v>
      </c>
      <c r="S112" s="179">
        <f t="shared" si="8"/>
        <v>0</v>
      </c>
      <c r="T112" s="413" t="s">
        <v>110</v>
      </c>
      <c r="U112" s="410"/>
      <c r="V112" s="410"/>
      <c r="W112" s="414"/>
      <c r="X112" s="414"/>
      <c r="Y112" s="468"/>
      <c r="Z112" s="107"/>
      <c r="AA112" s="410"/>
      <c r="AB112" s="415"/>
      <c r="AC112" s="183">
        <f t="shared" si="9"/>
        <v>0</v>
      </c>
      <c r="AD112" s="416"/>
      <c r="AE112" s="108"/>
    </row>
    <row r="113" spans="1:31" s="5" customFormat="1" ht="12.75">
      <c r="A113" s="159" t="s">
        <v>114</v>
      </c>
      <c r="B113" s="160" t="s">
        <v>115</v>
      </c>
      <c r="C113" s="156" t="s">
        <v>1451</v>
      </c>
      <c r="D113" s="160" t="s">
        <v>1439</v>
      </c>
      <c r="E113" s="366" t="s">
        <v>903</v>
      </c>
      <c r="F113" s="48" t="s">
        <v>1459</v>
      </c>
      <c r="G113" s="294" t="s">
        <v>1597</v>
      </c>
      <c r="H113" s="409"/>
      <c r="I113" s="410"/>
      <c r="J113" s="158"/>
      <c r="K113" s="430" t="s">
        <v>1463</v>
      </c>
      <c r="L113" s="412" t="s">
        <v>32</v>
      </c>
      <c r="M113" s="106" t="s">
        <v>107</v>
      </c>
      <c r="N113" s="162">
        <v>1</v>
      </c>
      <c r="O113" s="106"/>
      <c r="P113" s="106"/>
      <c r="Q113" s="106"/>
      <c r="R113" s="163">
        <v>0.5</v>
      </c>
      <c r="S113" s="179">
        <f t="shared" si="8"/>
        <v>0</v>
      </c>
      <c r="T113" s="413" t="s">
        <v>110</v>
      </c>
      <c r="U113" s="410"/>
      <c r="V113" s="410"/>
      <c r="W113" s="414"/>
      <c r="X113" s="414"/>
      <c r="Y113" s="468"/>
      <c r="Z113" s="107"/>
      <c r="AA113" s="410"/>
      <c r="AB113" s="415"/>
      <c r="AC113" s="183">
        <f t="shared" si="9"/>
        <v>0</v>
      </c>
      <c r="AD113" s="416"/>
      <c r="AE113" s="108"/>
    </row>
    <row r="114" spans="1:31" ht="12.75">
      <c r="A114" s="364" t="s">
        <v>114</v>
      </c>
      <c r="B114" s="365" t="s">
        <v>115</v>
      </c>
      <c r="C114" s="156" t="s">
        <v>1451</v>
      </c>
      <c r="D114" s="160" t="s">
        <v>1439</v>
      </c>
      <c r="E114" s="366" t="s">
        <v>903</v>
      </c>
      <c r="F114" s="643" t="s">
        <v>1450</v>
      </c>
      <c r="G114" s="294"/>
      <c r="H114" s="241">
        <v>1222</v>
      </c>
      <c r="I114" s="410" t="s">
        <v>1439</v>
      </c>
      <c r="J114" s="487" t="s">
        <v>1446</v>
      </c>
      <c r="K114" s="243"/>
      <c r="L114" s="226" t="s">
        <v>48</v>
      </c>
      <c r="M114" s="242" t="s">
        <v>986</v>
      </c>
      <c r="N114" s="227">
        <v>1</v>
      </c>
      <c r="O114" s="242"/>
      <c r="P114" s="242"/>
      <c r="Q114" s="242"/>
      <c r="R114" s="368">
        <v>6</v>
      </c>
      <c r="S114" s="179">
        <f t="shared" si="5"/>
        <v>0</v>
      </c>
      <c r="T114" s="229" t="s">
        <v>110</v>
      </c>
      <c r="U114" s="242"/>
      <c r="V114" s="242"/>
      <c r="W114" s="244"/>
      <c r="X114" s="244"/>
      <c r="Y114" s="241"/>
      <c r="Z114" s="378"/>
      <c r="AA114" s="242"/>
      <c r="AB114" s="315"/>
      <c r="AC114" s="183">
        <f t="shared" si="6"/>
        <v>0</v>
      </c>
      <c r="AD114" s="246"/>
      <c r="AE114" s="379"/>
    </row>
    <row r="115" spans="1:31" ht="12.75">
      <c r="A115" s="364" t="s">
        <v>114</v>
      </c>
      <c r="B115" s="365" t="s">
        <v>115</v>
      </c>
      <c r="C115" s="156" t="s">
        <v>1451</v>
      </c>
      <c r="D115" s="160" t="s">
        <v>1439</v>
      </c>
      <c r="E115" s="366" t="s">
        <v>903</v>
      </c>
      <c r="F115" s="643" t="s">
        <v>1450</v>
      </c>
      <c r="G115" s="294"/>
      <c r="H115" s="241">
        <v>1222</v>
      </c>
      <c r="I115" s="410" t="s">
        <v>1439</v>
      </c>
      <c r="J115" s="487" t="s">
        <v>1446</v>
      </c>
      <c r="K115" s="243"/>
      <c r="L115" s="226"/>
      <c r="M115" s="242"/>
      <c r="N115" s="227"/>
      <c r="O115" s="242"/>
      <c r="P115" s="242"/>
      <c r="Q115" s="242"/>
      <c r="R115" s="368"/>
      <c r="S115" s="179">
        <f>IF(T115="O",R115,0)</f>
        <v>0</v>
      </c>
      <c r="T115" s="229" t="s">
        <v>110</v>
      </c>
      <c r="U115" s="242"/>
      <c r="V115" s="242"/>
      <c r="W115" s="244"/>
      <c r="X115" s="244"/>
      <c r="Y115" s="241" t="s">
        <v>59</v>
      </c>
      <c r="Z115" s="378" t="s">
        <v>987</v>
      </c>
      <c r="AA115" s="242"/>
      <c r="AB115" s="315">
        <v>0.5</v>
      </c>
      <c r="AC115" s="183">
        <f>IF(AD115="O",AB115,0)</f>
        <v>0</v>
      </c>
      <c r="AD115" s="246"/>
      <c r="AE115" s="379"/>
    </row>
    <row r="116" spans="1:31" ht="12.75">
      <c r="A116" s="364" t="s">
        <v>114</v>
      </c>
      <c r="B116" s="365" t="s">
        <v>115</v>
      </c>
      <c r="C116" s="156" t="s">
        <v>1451</v>
      </c>
      <c r="D116" s="160" t="s">
        <v>1439</v>
      </c>
      <c r="E116" s="366" t="s">
        <v>903</v>
      </c>
      <c r="F116" s="105" t="s">
        <v>1450</v>
      </c>
      <c r="G116" s="294"/>
      <c r="H116" s="409">
        <v>1222</v>
      </c>
      <c r="I116" s="106" t="s">
        <v>1439</v>
      </c>
      <c r="J116" s="158" t="s">
        <v>1446</v>
      </c>
      <c r="K116" s="243"/>
      <c r="L116" s="226" t="s">
        <v>48</v>
      </c>
      <c r="M116" s="242" t="s">
        <v>988</v>
      </c>
      <c r="N116" s="227">
        <v>1</v>
      </c>
      <c r="O116" s="242"/>
      <c r="P116" s="242"/>
      <c r="Q116" s="242"/>
      <c r="R116" s="368">
        <v>2</v>
      </c>
      <c r="S116" s="179">
        <f t="shared" si="5"/>
        <v>0</v>
      </c>
      <c r="T116" s="229" t="s">
        <v>110</v>
      </c>
      <c r="U116" s="242" t="s">
        <v>99</v>
      </c>
      <c r="V116" s="242"/>
      <c r="W116" s="244"/>
      <c r="X116" s="244"/>
      <c r="Y116" s="241"/>
      <c r="Z116" s="378"/>
      <c r="AA116" s="242"/>
      <c r="AB116" s="315"/>
      <c r="AC116" s="183">
        <f t="shared" si="6"/>
        <v>0</v>
      </c>
      <c r="AD116" s="246"/>
      <c r="AE116" s="379"/>
    </row>
    <row r="117" spans="1:32" s="5" customFormat="1" ht="12.75">
      <c r="A117" s="159" t="s">
        <v>114</v>
      </c>
      <c r="B117" s="160" t="s">
        <v>115</v>
      </c>
      <c r="C117" s="156" t="s">
        <v>1451</v>
      </c>
      <c r="D117" s="160" t="s">
        <v>1439</v>
      </c>
      <c r="E117" s="156" t="s">
        <v>903</v>
      </c>
      <c r="F117" s="106" t="s">
        <v>1459</v>
      </c>
      <c r="G117" s="176" t="s">
        <v>1206</v>
      </c>
      <c r="H117" s="241">
        <v>1222</v>
      </c>
      <c r="I117" s="106" t="s">
        <v>1439</v>
      </c>
      <c r="J117" s="158" t="s">
        <v>1456</v>
      </c>
      <c r="K117" s="243"/>
      <c r="L117" s="317" t="s">
        <v>49</v>
      </c>
      <c r="M117" s="106" t="s">
        <v>1465</v>
      </c>
      <c r="N117" s="162">
        <v>1</v>
      </c>
      <c r="O117" s="106">
        <v>125</v>
      </c>
      <c r="P117" s="106">
        <v>80</v>
      </c>
      <c r="Q117" s="106">
        <v>10</v>
      </c>
      <c r="R117" s="163">
        <f>(O117*P117*Q117)/1000000</f>
        <v>0.1</v>
      </c>
      <c r="S117" s="179">
        <f t="shared" si="5"/>
        <v>0</v>
      </c>
      <c r="T117" s="229" t="s">
        <v>110</v>
      </c>
      <c r="U117" s="242"/>
      <c r="V117" s="242"/>
      <c r="W117" s="244"/>
      <c r="X117" s="405"/>
      <c r="Y117" s="319"/>
      <c r="Z117" s="107"/>
      <c r="AA117" s="406"/>
      <c r="AB117" s="245"/>
      <c r="AC117" s="183">
        <f t="shared" si="6"/>
        <v>0</v>
      </c>
      <c r="AD117" s="407"/>
      <c r="AE117" s="408"/>
      <c r="AF117" s="252"/>
    </row>
    <row r="118" spans="1:31" ht="13.5" thickBot="1">
      <c r="A118" s="380" t="s">
        <v>114</v>
      </c>
      <c r="B118" s="381" t="s">
        <v>115</v>
      </c>
      <c r="C118" s="155" t="s">
        <v>1451</v>
      </c>
      <c r="D118" s="54" t="s">
        <v>1439</v>
      </c>
      <c r="E118" s="382" t="s">
        <v>903</v>
      </c>
      <c r="F118" s="644" t="s">
        <v>1555</v>
      </c>
      <c r="G118" s="265" t="s">
        <v>989</v>
      </c>
      <c r="H118" s="249">
        <v>1222</v>
      </c>
      <c r="I118" s="645" t="s">
        <v>1439</v>
      </c>
      <c r="J118" s="646" t="s">
        <v>1442</v>
      </c>
      <c r="K118" s="268"/>
      <c r="L118" s="249" t="s">
        <v>48</v>
      </c>
      <c r="M118" s="645" t="s">
        <v>1029</v>
      </c>
      <c r="N118" s="266">
        <v>1</v>
      </c>
      <c r="O118" s="266">
        <v>20</v>
      </c>
      <c r="P118" s="266">
        <v>30</v>
      </c>
      <c r="Q118" s="266">
        <v>60</v>
      </c>
      <c r="R118" s="275">
        <f>(O118*P118*Q118)/1000000</f>
        <v>0.036</v>
      </c>
      <c r="S118" s="180">
        <f t="shared" si="5"/>
        <v>0</v>
      </c>
      <c r="T118" s="250" t="s">
        <v>110</v>
      </c>
      <c r="U118" s="266"/>
      <c r="V118" s="266"/>
      <c r="W118" s="270"/>
      <c r="X118" s="270"/>
      <c r="Y118" s="249"/>
      <c r="Z118" s="383"/>
      <c r="AA118" s="266"/>
      <c r="AB118" s="320"/>
      <c r="AC118" s="184">
        <f t="shared" si="6"/>
        <v>0</v>
      </c>
      <c r="AD118" s="278"/>
      <c r="AE118" s="384"/>
    </row>
    <row r="119" ht="12.75">
      <c r="E119" s="385"/>
    </row>
  </sheetData>
  <sheetProtection/>
  <protectedRanges>
    <protectedRange sqref="N4:Q8" name="Plage5"/>
    <protectedRange sqref="T118:AB1030 T30:AB87 T114:AB116" name="Plage3"/>
    <protectedRange sqref="B1:B2" name="Plage1"/>
    <protectedRange sqref="R119:R1030 K53:Q55 A70:B75 K80:Q82 K116:Q116 K86:Q87 A30:E30 G30:Q31 E53:G55 E32:Q52 E70:G75 H83:Q85 A31:B55 E31 C32 C34 C36 C38 C40 C42 C44 C46 C48 C50 C52 C54 A56:C69 C70 C72 C74 C77 C79 A80:C83 C85 C87 A116:C116 H79:Q79 E56:Q69 D31:D75 C117 A77:B79 A76:G76 K70:Q78 A118:Q1030 D77:G87 H114:Q115 A84:B87 D114:G116 A114:B115 C88:E113" name="Plage2"/>
    <protectedRange sqref="AD118:AE1030 AD30:AE87 AD114:AE116" name="Plage4"/>
    <protectedRange sqref="R118 R30:R87 R114:R116" name="Plage2_1_1_7_3"/>
    <protectedRange sqref="T29:AB29" name="Plage3_1"/>
    <protectedRange sqref="A29:Q29 F30:F31 C31 C33 C35 C37 C39 C41 C43 C45 C47 C49 C51 C53 C55 C57 C59 C61 C63 C65 C67 C69 C71 C73 C75 C78 C80 C82 C84 C86 C114:C115" name="Plage2_1"/>
    <protectedRange sqref="AD29:AE29" name="Plage4_1"/>
    <protectedRange sqref="R29" name="Plage2_1_1_7_3_1"/>
    <protectedRange sqref="H53:J55" name="Plage2_2"/>
    <protectedRange sqref="H86:J87 H80:J82 H116:J116 H70:J78" name="Plage2_3"/>
    <protectedRange sqref="T117:AB117" name="Plage3_2"/>
    <protectedRange sqref="A117:B117 D117:Q117" name="Plage2_4"/>
    <protectedRange sqref="AD117:AE117" name="Plage4_2"/>
    <protectedRange sqref="R117" name="Plage2_1_1_7_3_2"/>
    <protectedRange sqref="T96:AB102" name="Plage3_3"/>
    <protectedRange sqref="A96:B102 F96:M102 F103:F113 K103:K113 O96:R102" name="Plage2_5"/>
    <protectedRange sqref="AD96:AE102" name="Plage4_3"/>
    <protectedRange sqref="T88:AB88" name="Plage3_1_1"/>
    <protectedRange sqref="A88:B88 F88:Q88 F89:F95 K89:K93" name="Plage2_1_6"/>
    <protectedRange sqref="AD88:AE88" name="Plage4_1_1"/>
    <protectedRange sqref="R88" name="Plage2_1_1_7_3_1_1"/>
    <protectedRange sqref="T94:AB94" name="Plage3_4"/>
    <protectedRange sqref="A94:B94 G94:R94" name="Plage2_7"/>
    <protectedRange sqref="AD94:AE94" name="Plage4_4"/>
    <protectedRange sqref="T95:AB95" name="Plage3_5"/>
    <protectedRange sqref="A95:B95 G95:R95 N96:N102" name="Plage2_8"/>
    <protectedRange sqref="AD95:AE95" name="Plage4_5"/>
    <protectedRange sqref="T103:AB105" name="Plage3_6"/>
    <protectedRange sqref="A103:B105 G103:J105 L103:R105" name="Plage2_9"/>
    <protectedRange sqref="AD103:AE105" name="Plage4_6"/>
    <protectedRange sqref="T106:AB106" name="Plage3_7"/>
    <protectedRange sqref="A106:B106 G106:J106 L106:R106" name="Plage2_10"/>
    <protectedRange sqref="AD106:AE106" name="Plage4_7"/>
    <protectedRange sqref="T107:AB107" name="Plage3_8"/>
    <protectedRange sqref="A107:B107 G107:J107 L107:R107" name="Plage2_11"/>
    <protectedRange sqref="AD107:AE107" name="Plage4_8"/>
    <protectedRange sqref="T113:AB113" name="Plage3_9"/>
    <protectedRange sqref="A113:B113 G113:J113 L113:R113" name="Plage2_12"/>
    <protectedRange sqref="AD113:AE113" name="Plage4_9"/>
    <protectedRange sqref="T110:AB112" name="Plage3_10"/>
    <protectedRange sqref="A110:B112 G110:J112 L110:R112" name="Plage2_13"/>
    <protectedRange sqref="AD110:AE112" name="Plage4_10"/>
    <protectedRange sqref="T109:AB109" name="Plage3_11"/>
    <protectedRange sqref="A109:B109 G109:J109 L109:R109" name="Plage2_14"/>
    <protectedRange sqref="AD109:AE109" name="Plage4_11"/>
    <protectedRange sqref="T108:AB108" name="Plage3_12"/>
    <protectedRange sqref="A108:B108 G108:J108 L108:R108" name="Plage2_15"/>
    <protectedRange sqref="AD108:AE108" name="Plage4_12"/>
    <protectedRange sqref="T89:AB91" name="Plage3_1_2"/>
    <protectedRange sqref="A89:B91 G89:J91 L89:R91" name="Plage2_1_1"/>
    <protectedRange sqref="AD89:AE91" name="Plage4_1_2"/>
    <protectedRange sqref="T92:AB93" name="Plage3_1_3"/>
    <protectedRange sqref="A92:B93 G92:J93 L92:R93" name="Plage2_1_2"/>
    <protectedRange sqref="AD92:AE93" name="Plage4_1_3"/>
  </protectedRanges>
  <mergeCells count="35">
    <mergeCell ref="A5:A6"/>
    <mergeCell ref="A7:A8"/>
    <mergeCell ref="A9:A10"/>
    <mergeCell ref="N10:O10"/>
    <mergeCell ref="A11:A12"/>
    <mergeCell ref="A13:A14"/>
    <mergeCell ref="A15:A16"/>
    <mergeCell ref="A25:G25"/>
    <mergeCell ref="H25:K25"/>
    <mergeCell ref="L25:R25"/>
    <mergeCell ref="T25:X25"/>
    <mergeCell ref="Y25:AB25"/>
    <mergeCell ref="AE25:AE27"/>
    <mergeCell ref="A26:A27"/>
    <mergeCell ref="B26:F26"/>
    <mergeCell ref="G26:G27"/>
    <mergeCell ref="H26:J26"/>
    <mergeCell ref="K26:K27"/>
    <mergeCell ref="L26:L27"/>
    <mergeCell ref="M26:M27"/>
    <mergeCell ref="N26:N27"/>
    <mergeCell ref="O26:Q26"/>
    <mergeCell ref="R26:R27"/>
    <mergeCell ref="S26:S27"/>
    <mergeCell ref="T26:T27"/>
    <mergeCell ref="U26:U27"/>
    <mergeCell ref="V26:V27"/>
    <mergeCell ref="W26:W27"/>
    <mergeCell ref="X26:X27"/>
    <mergeCell ref="Y26:Y27"/>
    <mergeCell ref="AD26:AD27"/>
    <mergeCell ref="Z26:Z27"/>
    <mergeCell ref="AA26:AA27"/>
    <mergeCell ref="AB26:AB27"/>
    <mergeCell ref="AC26:AC27"/>
  </mergeCells>
  <dataValidations count="6">
    <dataValidation type="list" allowBlank="1" showInputMessage="1" showErrorMessage="1" sqref="Q5 W29:X118 T29:T118 AD29:AD118">
      <formula1>"O,N"</formula1>
    </dataValidation>
    <dataValidation type="list" allowBlank="1" showErrorMessage="1" prompt="&#10;" sqref="L29:L118">
      <formula1>"INFO,MOB,VER,ROC,DIV,LAB,FRAG"</formula1>
    </dataValidation>
    <dataValidation type="list" allowBlank="1" showInputMessage="1" showErrorMessage="1" sqref="Y29:Y118">
      <formula1>"DOCBUR,DOCBIBLIO"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5"/>
  <sheetViews>
    <sheetView showGridLines="0" zoomScalePageLayoutView="0" workbookViewId="0" topLeftCell="D67">
      <selection activeCell="V62" sqref="V62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7109375" style="5" customWidth="1"/>
    <col min="5" max="5" width="6.7109375" style="5" customWidth="1"/>
    <col min="6" max="6" width="19.57421875" style="5" customWidth="1"/>
    <col min="7" max="7" width="9.57421875" style="7" customWidth="1"/>
    <col min="8" max="8" width="5.7109375" style="247" customWidth="1"/>
    <col min="9" max="9" width="4.421875" style="247" bestFit="1" customWidth="1"/>
    <col min="10" max="10" width="5.421875" style="247" bestFit="1" customWidth="1"/>
    <col min="11" max="11" width="10.00390625" style="247" customWidth="1"/>
    <col min="12" max="12" width="8.421875" style="5" customWidth="1"/>
    <col min="13" max="13" width="32.00390625" style="5" customWidth="1"/>
    <col min="14" max="14" width="4.00390625" style="5" bestFit="1" customWidth="1"/>
    <col min="15" max="15" width="5.7109375" style="5" customWidth="1"/>
    <col min="16" max="16" width="6.7109375" style="5" customWidth="1"/>
    <col min="17" max="17" width="9.421875" style="5" bestFit="1" customWidth="1"/>
    <col min="18" max="18" width="10.7109375" style="5" customWidth="1"/>
    <col min="19" max="19" width="7.57421875" style="5" customWidth="1"/>
    <col min="20" max="20" width="8.140625" style="247" customWidth="1"/>
    <col min="21" max="22" width="9.8515625" style="247" customWidth="1"/>
    <col min="23" max="24" width="7.28125" style="247" customWidth="1"/>
    <col min="25" max="25" width="9.00390625" style="247" customWidth="1"/>
    <col min="26" max="26" width="24.140625" style="247" customWidth="1"/>
    <col min="27" max="27" width="8.00390625" style="247" bestFit="1" customWidth="1"/>
    <col min="28" max="28" width="8.7109375" style="247" bestFit="1" customWidth="1"/>
    <col min="29" max="30" width="5.7109375" style="247" bestFit="1" customWidth="1"/>
    <col min="31" max="31" width="29.140625" style="247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117</v>
      </c>
      <c r="B1" s="99"/>
      <c r="C1" s="102"/>
      <c r="D1" s="101"/>
      <c r="E1" s="101"/>
      <c r="F1" s="101"/>
      <c r="G1" s="101"/>
      <c r="H1" s="213"/>
      <c r="I1" s="213"/>
      <c r="J1" s="213"/>
      <c r="K1" s="213"/>
      <c r="L1" s="101"/>
      <c r="M1" s="101"/>
      <c r="N1" s="101"/>
      <c r="O1" s="101"/>
      <c r="P1" s="101"/>
      <c r="Q1" s="101"/>
      <c r="R1" s="102"/>
      <c r="S1" s="102"/>
      <c r="T1" s="213"/>
      <c r="U1" s="213"/>
      <c r="V1" s="213"/>
      <c r="W1" s="213"/>
      <c r="X1" s="103"/>
      <c r="Y1" s="103"/>
      <c r="Z1" s="103"/>
      <c r="AA1" s="103"/>
      <c r="AB1" s="103"/>
      <c r="AC1" s="103"/>
      <c r="AD1" s="103"/>
      <c r="AE1" s="213"/>
      <c r="AF1" s="2"/>
      <c r="AG1" s="2"/>
    </row>
    <row r="2" spans="1:33" ht="15.75">
      <c r="A2" s="16" t="s">
        <v>118</v>
      </c>
      <c r="B2" s="248"/>
      <c r="C2" s="17"/>
      <c r="D2" s="18"/>
      <c r="E2" s="18"/>
      <c r="F2" s="18"/>
      <c r="G2" s="18"/>
      <c r="H2" s="16"/>
      <c r="I2" s="214"/>
      <c r="J2" s="215"/>
      <c r="K2" s="17"/>
      <c r="L2" s="18"/>
      <c r="M2" s="18"/>
      <c r="N2" s="18"/>
      <c r="O2" s="18"/>
      <c r="P2" s="18"/>
      <c r="Q2" s="18"/>
      <c r="R2" s="17"/>
      <c r="S2" s="17"/>
      <c r="T2" s="214"/>
      <c r="U2" s="214"/>
      <c r="V2" s="214"/>
      <c r="W2" s="214"/>
      <c r="X2" s="198"/>
      <c r="Y2" s="198"/>
      <c r="Z2" s="198"/>
      <c r="AA2" s="198"/>
      <c r="AB2" s="198"/>
      <c r="AC2" s="198"/>
      <c r="AD2" s="198"/>
      <c r="AE2" s="214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216"/>
      <c r="J3" s="217"/>
      <c r="L3" s="113"/>
      <c r="M3" s="113"/>
      <c r="N3" s="113"/>
      <c r="O3" s="113"/>
      <c r="P3" s="113"/>
      <c r="Q3" s="113"/>
      <c r="T3" s="216"/>
      <c r="U3" s="216"/>
      <c r="V3" s="216"/>
      <c r="W3" s="216"/>
      <c r="X3" s="14"/>
      <c r="Y3" s="14"/>
      <c r="Z3" s="14"/>
      <c r="AA3" s="14"/>
      <c r="AB3" s="14"/>
      <c r="AC3" s="14"/>
      <c r="AD3" s="14"/>
      <c r="AE3" s="216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216"/>
      <c r="AA4" s="216"/>
      <c r="AB4" s="216"/>
      <c r="AC4" s="216"/>
      <c r="AD4" s="216"/>
      <c r="AE4" s="216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216"/>
      <c r="I5" s="216"/>
      <c r="J5" s="217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216"/>
      <c r="AA5" s="216"/>
      <c r="AB5" s="216"/>
      <c r="AC5" s="216"/>
      <c r="AD5" s="216"/>
      <c r="AE5" s="216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216"/>
      <c r="I6" s="216"/>
      <c r="J6" s="217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216"/>
      <c r="AA6" s="216"/>
      <c r="AB6" s="216"/>
      <c r="AC6" s="216"/>
      <c r="AD6" s="216"/>
      <c r="AE6" s="216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216"/>
      <c r="I7" s="216"/>
      <c r="J7" s="217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216"/>
      <c r="AA7" s="216"/>
      <c r="AB7" s="216"/>
      <c r="AC7" s="216"/>
      <c r="AD7" s="216"/>
      <c r="AE7" s="216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216"/>
      <c r="I8" s="216"/>
      <c r="J8" s="217"/>
      <c r="K8" s="2"/>
      <c r="L8" s="148" t="s">
        <v>102</v>
      </c>
      <c r="M8" s="149"/>
      <c r="N8" s="149"/>
      <c r="O8" s="150"/>
      <c r="P8" s="151"/>
      <c r="Q8" s="197">
        <f>SUM($R$29:$R$993)+SUM($AB$29:$AB$993)</f>
        <v>36.886739999999975</v>
      </c>
      <c r="R8"/>
      <c r="S8" s="192"/>
      <c r="T8" s="113"/>
      <c r="U8" s="114"/>
      <c r="V8" s="114"/>
      <c r="W8" s="115"/>
      <c r="X8" s="117"/>
      <c r="Y8" s="14"/>
      <c r="Z8" s="216"/>
      <c r="AA8" s="216"/>
      <c r="AB8" s="216"/>
      <c r="AC8" s="216"/>
      <c r="AD8" s="216"/>
      <c r="AE8" s="216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216"/>
      <c r="I9" s="216"/>
      <c r="J9" s="217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216"/>
      <c r="AA9" s="216"/>
      <c r="AB9" s="216"/>
      <c r="AC9" s="216"/>
      <c r="AD9" s="216"/>
      <c r="AE9" s="216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216"/>
      <c r="I10" s="216"/>
      <c r="J10" s="217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216"/>
      <c r="AA10" s="216"/>
      <c r="AB10" s="216"/>
      <c r="AC10" s="216"/>
      <c r="AD10" s="216"/>
      <c r="AE10" s="216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216"/>
      <c r="I11" s="216"/>
      <c r="J11" s="217"/>
      <c r="K11" s="2"/>
      <c r="L11" s="189" t="s">
        <v>82</v>
      </c>
      <c r="M11" s="190"/>
      <c r="N11" s="186"/>
      <c r="O11" s="191">
        <f>SUMIF($L$29:$L$993,"INFO",$R$29:$R$993)</f>
        <v>0.9999999999999999</v>
      </c>
      <c r="P11" s="181">
        <f>SUMIF($L$29:$L$993,"INFO",$S$29:$S$993)</f>
        <v>0</v>
      </c>
      <c r="Q11" s="182">
        <f aca="true" t="shared" si="0" ref="Q11:Q19">O11-P11</f>
        <v>0.9999999999999999</v>
      </c>
      <c r="R11" s="192"/>
      <c r="S11" s="192"/>
      <c r="T11" s="113"/>
      <c r="U11" s="114"/>
      <c r="V11" s="114"/>
      <c r="W11" s="115"/>
      <c r="X11" s="117"/>
      <c r="Y11" s="14"/>
      <c r="Z11" s="216"/>
      <c r="AA11" s="216"/>
      <c r="AB11" s="216"/>
      <c r="AC11" s="216"/>
      <c r="AD11" s="216"/>
      <c r="AE11" s="216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216"/>
      <c r="I12" s="216"/>
      <c r="J12" s="217"/>
      <c r="K12" s="2"/>
      <c r="L12" s="189" t="s">
        <v>83</v>
      </c>
      <c r="M12" s="190"/>
      <c r="N12" s="186"/>
      <c r="O12" s="181">
        <f>SUMIF($L$29:$L$993,"MOB",$R$29:$R$993)</f>
        <v>22.619939999999982</v>
      </c>
      <c r="P12" s="181">
        <f>SUMIF($L$29:$L$993,"MOB",$S$29:$S$993)</f>
        <v>0</v>
      </c>
      <c r="Q12" s="182">
        <f t="shared" si="0"/>
        <v>22.619939999999982</v>
      </c>
      <c r="R12" s="192"/>
      <c r="S12" s="192"/>
      <c r="T12" s="113"/>
      <c r="U12" s="114"/>
      <c r="V12" s="114"/>
      <c r="W12" s="115"/>
      <c r="X12" s="117"/>
      <c r="Y12" s="14"/>
      <c r="Z12" s="216"/>
      <c r="AA12" s="216"/>
      <c r="AB12" s="216"/>
      <c r="AC12" s="216"/>
      <c r="AD12" s="216"/>
      <c r="AE12" s="216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216"/>
      <c r="I13" s="216"/>
      <c r="J13" s="217"/>
      <c r="K13" s="2"/>
      <c r="L13" s="189" t="s">
        <v>84</v>
      </c>
      <c r="M13" s="190"/>
      <c r="N13" s="186"/>
      <c r="O13" s="181">
        <f>SUMIF($L$29:$L$993,"DIV",$R$29:$R$993)</f>
        <v>7.1188</v>
      </c>
      <c r="P13" s="181">
        <f>SUMIF($L$29:$L$993,"DIV",$S$29:$S$993)</f>
        <v>0</v>
      </c>
      <c r="Q13" s="182">
        <f t="shared" si="0"/>
        <v>7.1188</v>
      </c>
      <c r="R13" s="192"/>
      <c r="S13" s="192"/>
      <c r="T13" s="113"/>
      <c r="U13" s="114"/>
      <c r="V13" s="114"/>
      <c r="W13" s="115"/>
      <c r="X13" s="117"/>
      <c r="Y13" s="14"/>
      <c r="Z13" s="216"/>
      <c r="AA13" s="216"/>
      <c r="AB13" s="216"/>
      <c r="AC13" s="216"/>
      <c r="AD13" s="216"/>
      <c r="AE13" s="216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218"/>
      <c r="I14" s="219"/>
      <c r="J14" s="219"/>
      <c r="K14" s="219"/>
      <c r="L14" s="189" t="s">
        <v>85</v>
      </c>
      <c r="M14" s="190"/>
      <c r="N14" s="186"/>
      <c r="O14" s="181">
        <f>SUMIF($L$29:$L$993,"LAB",$R$32:$R$993)</f>
        <v>2.5065</v>
      </c>
      <c r="P14" s="181">
        <f>SUMIF($L$29:$L$993,"LAB",$S$29:$S$993)</f>
        <v>0</v>
      </c>
      <c r="Q14" s="182">
        <f t="shared" si="0"/>
        <v>2.5065</v>
      </c>
      <c r="R14" s="193"/>
      <c r="S14" s="193"/>
      <c r="T14" s="218"/>
      <c r="U14" s="218"/>
      <c r="V14" s="218"/>
      <c r="W14" s="218"/>
      <c r="X14" s="219"/>
      <c r="Y14" s="219"/>
      <c r="Z14" s="219"/>
      <c r="AA14" s="219"/>
      <c r="AB14" s="219"/>
      <c r="AC14" s="219"/>
      <c r="AD14" s="219"/>
      <c r="AE14" s="218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216"/>
      <c r="I15" s="216"/>
      <c r="J15" s="217"/>
      <c r="K15" s="2"/>
      <c r="L15" s="189" t="s">
        <v>86</v>
      </c>
      <c r="M15" s="190"/>
      <c r="N15" s="186"/>
      <c r="O15" s="181">
        <f>SUMIF($L$29:$L$993,"FRAG",$R$29:$R$993)</f>
        <v>0</v>
      </c>
      <c r="P15" s="181">
        <f>SUMIF($L$29:$L$993,"FRAG",$S$29:$S$993)</f>
        <v>0</v>
      </c>
      <c r="Q15" s="182">
        <f t="shared" si="0"/>
        <v>0</v>
      </c>
      <c r="R15" s="192"/>
      <c r="S15" s="192"/>
      <c r="T15" s="113"/>
      <c r="U15" s="114"/>
      <c r="V15" s="114"/>
      <c r="W15" s="115"/>
      <c r="X15" s="117"/>
      <c r="Y15" s="14"/>
      <c r="Z15" s="216"/>
      <c r="AA15" s="216"/>
      <c r="AB15" s="216"/>
      <c r="AC15" s="216"/>
      <c r="AD15" s="216"/>
      <c r="AE15" s="216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216"/>
      <c r="I16" s="216"/>
      <c r="J16" s="217"/>
      <c r="K16" s="2"/>
      <c r="L16" s="189" t="s">
        <v>87</v>
      </c>
      <c r="M16" s="190"/>
      <c r="N16" s="186"/>
      <c r="O16" s="181">
        <f>SUMIF($L$29:$L$993,"VER",$R$29:$R$993)</f>
        <v>0</v>
      </c>
      <c r="P16" s="181">
        <f>SUMIF($L$29:$L$993,"VER",$S$29:$S$993)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216"/>
      <c r="AA16" s="216"/>
      <c r="AB16" s="216"/>
      <c r="AC16" s="216"/>
      <c r="AD16" s="216"/>
      <c r="AE16" s="216"/>
    </row>
    <row r="17" spans="1:31" ht="16.5" thickBot="1">
      <c r="A17" s="112"/>
      <c r="B17" s="112"/>
      <c r="C17" s="2"/>
      <c r="D17" s="113"/>
      <c r="E17" s="113"/>
      <c r="F17" s="113"/>
      <c r="G17" s="113"/>
      <c r="H17" s="216"/>
      <c r="I17" s="216"/>
      <c r="J17" s="217"/>
      <c r="K17" s="2"/>
      <c r="L17" s="189" t="s">
        <v>88</v>
      </c>
      <c r="M17" s="190"/>
      <c r="N17" s="186"/>
      <c r="O17" s="181">
        <f>SUMIF($L$29:$L$993,"ROC",$R$29:$R$993)</f>
        <v>0</v>
      </c>
      <c r="P17" s="181">
        <f>SUMIF($L$29:$L$993,"ROC",$S$29:$S$993)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216"/>
      <c r="AA17" s="216"/>
      <c r="AB17" s="216"/>
      <c r="AC17" s="216"/>
      <c r="AD17" s="216"/>
      <c r="AE17" s="216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218"/>
      <c r="I18" s="219"/>
      <c r="J18" s="219"/>
      <c r="K18" s="219"/>
      <c r="L18" s="189" t="s">
        <v>95</v>
      </c>
      <c r="M18" s="190"/>
      <c r="N18" s="186"/>
      <c r="O18" s="181">
        <f>SUMIF($Y$29:$Y$993,"DOCBUR",$AB$29:$AB$993)</f>
        <v>0.2</v>
      </c>
      <c r="P18" s="181">
        <f>SUMIF($Y$29:$Y$993,"DOCBUR",$AC$29:$AC$993)</f>
        <v>0</v>
      </c>
      <c r="Q18" s="182">
        <f t="shared" si="0"/>
        <v>0.2</v>
      </c>
      <c r="R18" s="193"/>
      <c r="S18" s="193"/>
      <c r="T18" s="218"/>
      <c r="U18" s="218"/>
      <c r="V18" s="218"/>
      <c r="W18" s="218"/>
      <c r="X18" s="219"/>
      <c r="Y18" s="219"/>
      <c r="Z18" s="219"/>
      <c r="AA18" s="219"/>
      <c r="AB18" s="219"/>
      <c r="AC18" s="219"/>
      <c r="AD18" s="219"/>
      <c r="AE18" s="218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216"/>
      <c r="I19" s="216"/>
      <c r="J19" s="217"/>
      <c r="K19" s="2"/>
      <c r="L19" s="189" t="s">
        <v>96</v>
      </c>
      <c r="M19" s="190"/>
      <c r="N19" s="186"/>
      <c r="O19" s="181">
        <f>SUMIF($Y$29:$Y$993,"DOCBIBLIO",$AB$29:$AB$993)</f>
        <v>0</v>
      </c>
      <c r="P19" s="181">
        <f>SUMIF($Y$29:$Y$993,"DOCBIBLIO",$AC$29:$AC$993)</f>
        <v>0</v>
      </c>
      <c r="Q19" s="182">
        <f t="shared" si="0"/>
        <v>0</v>
      </c>
      <c r="R19" s="192"/>
      <c r="S19" s="192"/>
      <c r="T19" s="113"/>
      <c r="U19" s="114"/>
      <c r="V19" s="114"/>
      <c r="W19" s="115"/>
      <c r="X19" s="117"/>
      <c r="Y19" s="14"/>
      <c r="Z19" s="216"/>
      <c r="AA19" s="216"/>
      <c r="AB19" s="216"/>
      <c r="AC19" s="216"/>
      <c r="AD19" s="216"/>
      <c r="AE19" s="216"/>
    </row>
    <row r="20" spans="1:31" ht="15.75">
      <c r="A20" s="112"/>
      <c r="B20" s="112"/>
      <c r="C20" s="2"/>
      <c r="D20" s="113"/>
      <c r="E20" s="113"/>
      <c r="F20" s="113"/>
      <c r="G20" s="113"/>
      <c r="H20" s="216"/>
      <c r="I20" s="216"/>
      <c r="J20" s="217"/>
      <c r="K20" s="2"/>
      <c r="L20" s="112"/>
      <c r="M20" s="113"/>
      <c r="N20" s="113"/>
      <c r="O20" s="114"/>
      <c r="P20" s="115"/>
      <c r="Q20" s="117"/>
      <c r="R20" s="192"/>
      <c r="S20" s="192"/>
      <c r="T20" s="113"/>
      <c r="U20" s="114"/>
      <c r="V20" s="114"/>
      <c r="W20" s="115"/>
      <c r="X20" s="117"/>
      <c r="Y20" s="14"/>
      <c r="Z20" s="216"/>
      <c r="AA20" s="216"/>
      <c r="AB20" s="216"/>
      <c r="AC20" s="216"/>
      <c r="AD20" s="216"/>
      <c r="AE20" s="216"/>
    </row>
    <row r="21" spans="1:31" ht="15.75">
      <c r="A21" s="112"/>
      <c r="B21" s="112"/>
      <c r="C21" s="2"/>
      <c r="D21" s="113"/>
      <c r="E21" s="113"/>
      <c r="F21" s="113"/>
      <c r="G21" s="113"/>
      <c r="H21" s="216"/>
      <c r="I21" s="216"/>
      <c r="J21" s="217"/>
      <c r="K21" s="2"/>
      <c r="L21" s="112"/>
      <c r="M21" s="113"/>
      <c r="N21" s="113"/>
      <c r="O21" s="114"/>
      <c r="P21" s="115"/>
      <c r="Q21" s="117"/>
      <c r="R21" s="192"/>
      <c r="S21" s="192"/>
      <c r="T21" s="113"/>
      <c r="U21" s="114"/>
      <c r="V21" s="114"/>
      <c r="W21" s="115"/>
      <c r="X21" s="117"/>
      <c r="Y21" s="14"/>
      <c r="Z21" s="216"/>
      <c r="AA21" s="216"/>
      <c r="AB21" s="216"/>
      <c r="AC21" s="216"/>
      <c r="AD21" s="216"/>
      <c r="AE21" s="216"/>
    </row>
    <row r="22" spans="1:31" ht="15.75">
      <c r="A22" s="112"/>
      <c r="B22" s="112"/>
      <c r="C22" s="2"/>
      <c r="D22" s="113"/>
      <c r="E22" s="113"/>
      <c r="F22" s="113"/>
      <c r="G22" s="113"/>
      <c r="H22" s="216"/>
      <c r="I22" s="216"/>
      <c r="J22" s="217"/>
      <c r="K22" s="2"/>
      <c r="L22" s="112"/>
      <c r="M22" s="113"/>
      <c r="N22" s="113"/>
      <c r="O22" s="114"/>
      <c r="P22" s="115"/>
      <c r="Q22" s="117"/>
      <c r="R22" s="192"/>
      <c r="S22" s="192"/>
      <c r="T22" s="113"/>
      <c r="U22" s="114"/>
      <c r="V22" s="114"/>
      <c r="W22" s="115"/>
      <c r="X22" s="117"/>
      <c r="Y22" s="14"/>
      <c r="Z22" s="216"/>
      <c r="AA22" s="216"/>
      <c r="AB22" s="216"/>
      <c r="AC22" s="216"/>
      <c r="AD22" s="216"/>
      <c r="AE22" s="216"/>
    </row>
    <row r="23" spans="1:31" ht="15.75">
      <c r="A23" s="112"/>
      <c r="B23" s="112"/>
      <c r="C23" s="2"/>
      <c r="D23" s="113"/>
      <c r="E23" s="113"/>
      <c r="F23" s="113"/>
      <c r="G23" s="113"/>
      <c r="H23" s="216"/>
      <c r="I23" s="216"/>
      <c r="J23" s="217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216"/>
      <c r="AA23" s="216"/>
      <c r="AB23" s="216"/>
      <c r="AC23" s="216"/>
      <c r="AD23" s="216"/>
      <c r="AE23" s="216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218"/>
      <c r="I24" s="219"/>
      <c r="J24" s="219"/>
      <c r="K24" s="219"/>
      <c r="L24" s="23"/>
      <c r="M24" s="23"/>
      <c r="N24" s="23"/>
      <c r="O24" s="23"/>
      <c r="P24" s="23"/>
      <c r="Q24" s="23"/>
      <c r="R24" s="23"/>
      <c r="S24" s="23"/>
      <c r="T24" s="218"/>
      <c r="U24" s="218"/>
      <c r="V24" s="218"/>
      <c r="W24" s="218"/>
      <c r="X24" s="219"/>
      <c r="Y24" s="219"/>
      <c r="Z24" s="219"/>
      <c r="AA24" s="219"/>
      <c r="AB24" s="219"/>
      <c r="AC24" s="219"/>
      <c r="AD24" s="219"/>
      <c r="AE24" s="218"/>
      <c r="AF24" s="23"/>
      <c r="AG24" s="23"/>
      <c r="AH24" s="8"/>
    </row>
    <row r="25" spans="1:31" ht="12.75">
      <c r="A25" s="750" t="s">
        <v>16</v>
      </c>
      <c r="B25" s="751"/>
      <c r="C25" s="752"/>
      <c r="D25" s="752"/>
      <c r="E25" s="752"/>
      <c r="F25" s="752"/>
      <c r="G25" s="753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137"/>
      <c r="T25" s="766" t="s">
        <v>94</v>
      </c>
      <c r="U25" s="767"/>
      <c r="V25" s="767"/>
      <c r="W25" s="767"/>
      <c r="X25" s="767"/>
      <c r="Y25" s="764" t="s">
        <v>35</v>
      </c>
      <c r="Z25" s="765"/>
      <c r="AA25" s="765"/>
      <c r="AB25" s="765"/>
      <c r="AC25" s="153"/>
      <c r="AD25" s="138"/>
      <c r="AE25" s="754" t="s">
        <v>0</v>
      </c>
    </row>
    <row r="26" spans="1:31" ht="12.75" customHeight="1">
      <c r="A26" s="772" t="s">
        <v>24</v>
      </c>
      <c r="B26" s="774" t="s">
        <v>25</v>
      </c>
      <c r="C26" s="775"/>
      <c r="D26" s="775"/>
      <c r="E26" s="775"/>
      <c r="F26" s="776"/>
      <c r="G26" s="773" t="s">
        <v>19</v>
      </c>
      <c r="H26" s="742"/>
      <c r="I26" s="743"/>
      <c r="J26" s="743"/>
      <c r="K26" s="741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97</v>
      </c>
      <c r="S26" s="740" t="s">
        <v>91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104</v>
      </c>
      <c r="AB26" s="758" t="s">
        <v>105</v>
      </c>
      <c r="AC26" s="762" t="s">
        <v>91</v>
      </c>
      <c r="AD26" s="757" t="s">
        <v>55</v>
      </c>
      <c r="AE26" s="755"/>
    </row>
    <row r="27" spans="1:31" ht="23.25" customHeight="1">
      <c r="A27" s="772"/>
      <c r="B27" s="220" t="s">
        <v>37</v>
      </c>
      <c r="C27" s="47" t="s">
        <v>17</v>
      </c>
      <c r="D27" s="47" t="s">
        <v>18</v>
      </c>
      <c r="E27" s="47" t="s">
        <v>23</v>
      </c>
      <c r="F27" s="104" t="s">
        <v>40</v>
      </c>
      <c r="G27" s="773" t="s">
        <v>19</v>
      </c>
      <c r="H27" s="209" t="s">
        <v>17</v>
      </c>
      <c r="I27" s="221" t="s">
        <v>18</v>
      </c>
      <c r="J27" s="221" t="s">
        <v>19</v>
      </c>
      <c r="K27" s="741"/>
      <c r="L27" s="768"/>
      <c r="M27" s="747" t="s">
        <v>26</v>
      </c>
      <c r="N27" s="747" t="s">
        <v>20</v>
      </c>
      <c r="O27" s="47" t="s">
        <v>79</v>
      </c>
      <c r="P27" s="47" t="s">
        <v>80</v>
      </c>
      <c r="Q27" s="47" t="s">
        <v>21</v>
      </c>
      <c r="R27" s="741"/>
      <c r="S27" s="741"/>
      <c r="T27" s="742"/>
      <c r="U27" s="762"/>
      <c r="V27" s="762"/>
      <c r="W27" s="762"/>
      <c r="X27" s="762"/>
      <c r="Y27" s="761"/>
      <c r="Z27" s="759"/>
      <c r="AA27" s="759"/>
      <c r="AB27" s="759"/>
      <c r="AC27" s="763"/>
      <c r="AD27" s="757"/>
      <c r="AE27" s="756"/>
    </row>
    <row r="28" spans="1:31" ht="12.75">
      <c r="A28" s="167"/>
      <c r="B28" s="222"/>
      <c r="C28" s="168"/>
      <c r="D28" s="168"/>
      <c r="E28" s="168"/>
      <c r="F28" s="168"/>
      <c r="G28" s="169"/>
      <c r="H28" s="223"/>
      <c r="I28" s="224"/>
      <c r="J28" s="224"/>
      <c r="K28" s="225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1" s="19" customFormat="1" ht="12.75">
      <c r="A29" s="159" t="s">
        <v>114</v>
      </c>
      <c r="B29" s="160" t="s">
        <v>115</v>
      </c>
      <c r="C29" s="460" t="s">
        <v>1461</v>
      </c>
      <c r="D29" s="459" t="s">
        <v>1470</v>
      </c>
      <c r="E29" s="156" t="s">
        <v>470</v>
      </c>
      <c r="F29" s="459" t="s">
        <v>1468</v>
      </c>
      <c r="G29" s="176" t="s">
        <v>473</v>
      </c>
      <c r="H29" s="226"/>
      <c r="I29" s="227"/>
      <c r="J29" s="161"/>
      <c r="K29" s="488" t="s">
        <v>1463</v>
      </c>
      <c r="L29" s="226" t="s">
        <v>32</v>
      </c>
      <c r="M29" s="162" t="s">
        <v>471</v>
      </c>
      <c r="N29" s="162">
        <v>1</v>
      </c>
      <c r="O29" s="162">
        <v>175</v>
      </c>
      <c r="P29" s="162">
        <v>100</v>
      </c>
      <c r="Q29" s="162">
        <v>70</v>
      </c>
      <c r="R29" s="163">
        <f aca="true" t="shared" si="1" ref="R29:R54">(O29*P29*Q29)/1000000</f>
        <v>1.225</v>
      </c>
      <c r="S29" s="179"/>
      <c r="T29" s="229" t="s">
        <v>99</v>
      </c>
      <c r="U29" s="227"/>
      <c r="V29" s="227"/>
      <c r="W29" s="230"/>
      <c r="X29" s="230"/>
      <c r="Y29" s="164"/>
      <c r="Z29" s="165"/>
      <c r="AA29" s="231"/>
      <c r="AB29" s="232"/>
      <c r="AC29" s="183"/>
      <c r="AD29" s="233"/>
      <c r="AE29" s="166" t="s">
        <v>472</v>
      </c>
    </row>
    <row r="30" spans="1:31" s="19" customFormat="1" ht="12.75">
      <c r="A30" s="159" t="s">
        <v>114</v>
      </c>
      <c r="B30" s="160" t="s">
        <v>115</v>
      </c>
      <c r="C30" s="460" t="s">
        <v>1461</v>
      </c>
      <c r="D30" s="459" t="s">
        <v>1470</v>
      </c>
      <c r="E30" s="156" t="s">
        <v>470</v>
      </c>
      <c r="F30" s="459" t="s">
        <v>1468</v>
      </c>
      <c r="G30" s="176" t="s">
        <v>474</v>
      </c>
      <c r="H30" s="226"/>
      <c r="I30" s="227"/>
      <c r="J30" s="161"/>
      <c r="K30" s="488" t="s">
        <v>1463</v>
      </c>
      <c r="L30" s="226" t="s">
        <v>32</v>
      </c>
      <c r="M30" s="162" t="s">
        <v>471</v>
      </c>
      <c r="N30" s="162">
        <v>1</v>
      </c>
      <c r="O30" s="162">
        <v>175</v>
      </c>
      <c r="P30" s="162">
        <v>100</v>
      </c>
      <c r="Q30" s="162">
        <v>70</v>
      </c>
      <c r="R30" s="163">
        <f t="shared" si="1"/>
        <v>1.225</v>
      </c>
      <c r="S30" s="179"/>
      <c r="T30" s="229" t="s">
        <v>110</v>
      </c>
      <c r="U30" s="227"/>
      <c r="V30" s="227"/>
      <c r="W30" s="230"/>
      <c r="X30" s="230"/>
      <c r="Y30" s="164"/>
      <c r="Z30" s="165"/>
      <c r="AA30" s="231"/>
      <c r="AB30" s="232"/>
      <c r="AC30" s="183"/>
      <c r="AD30" s="233"/>
      <c r="AE30" s="166" t="s">
        <v>472</v>
      </c>
    </row>
    <row r="31" spans="1:31" s="19" customFormat="1" ht="12.75">
      <c r="A31" s="159" t="s">
        <v>114</v>
      </c>
      <c r="B31" s="160" t="s">
        <v>115</v>
      </c>
      <c r="C31" s="460" t="s">
        <v>1461</v>
      </c>
      <c r="D31" s="459" t="s">
        <v>1470</v>
      </c>
      <c r="E31" s="156" t="s">
        <v>470</v>
      </c>
      <c r="F31" s="477" t="s">
        <v>1469</v>
      </c>
      <c r="G31" s="176" t="s">
        <v>475</v>
      </c>
      <c r="H31" s="234">
        <v>1222</v>
      </c>
      <c r="I31" s="374" t="s">
        <v>1439</v>
      </c>
      <c r="J31" s="473" t="s">
        <v>1448</v>
      </c>
      <c r="K31" s="236"/>
      <c r="L31" s="226" t="s">
        <v>32</v>
      </c>
      <c r="M31" s="162" t="s">
        <v>484</v>
      </c>
      <c r="N31" s="162">
        <v>1</v>
      </c>
      <c r="O31" s="162">
        <v>200</v>
      </c>
      <c r="P31" s="162">
        <v>75</v>
      </c>
      <c r="Q31" s="162">
        <v>150</v>
      </c>
      <c r="R31" s="163">
        <f t="shared" si="1"/>
        <v>2.25</v>
      </c>
      <c r="S31" s="179"/>
      <c r="T31" s="229" t="s">
        <v>110</v>
      </c>
      <c r="U31" s="235"/>
      <c r="V31" s="235"/>
      <c r="W31" s="237"/>
      <c r="X31" s="237"/>
      <c r="Y31" s="164"/>
      <c r="Z31" s="50"/>
      <c r="AA31" s="238"/>
      <c r="AB31" s="239"/>
      <c r="AC31" s="183"/>
      <c r="AD31" s="240"/>
      <c r="AE31" s="166" t="s">
        <v>472</v>
      </c>
    </row>
    <row r="32" spans="1:31" s="19" customFormat="1" ht="12.75">
      <c r="A32" s="159" t="s">
        <v>114</v>
      </c>
      <c r="B32" s="160" t="s">
        <v>115</v>
      </c>
      <c r="C32" s="460" t="s">
        <v>1461</v>
      </c>
      <c r="D32" s="459" t="s">
        <v>1470</v>
      </c>
      <c r="E32" s="156" t="s">
        <v>470</v>
      </c>
      <c r="F32" s="459" t="s">
        <v>1469</v>
      </c>
      <c r="G32" s="176" t="s">
        <v>476</v>
      </c>
      <c r="H32" s="226"/>
      <c r="I32" s="227"/>
      <c r="J32" s="161"/>
      <c r="K32" s="488" t="s">
        <v>1463</v>
      </c>
      <c r="L32" s="226" t="s">
        <v>32</v>
      </c>
      <c r="M32" s="162" t="s">
        <v>485</v>
      </c>
      <c r="N32" s="162">
        <v>1</v>
      </c>
      <c r="O32" s="162">
        <v>80</v>
      </c>
      <c r="P32" s="162">
        <v>60</v>
      </c>
      <c r="Q32" s="162">
        <v>75</v>
      </c>
      <c r="R32" s="163">
        <f t="shared" si="1"/>
        <v>0.36</v>
      </c>
      <c r="S32" s="179"/>
      <c r="T32" s="229" t="s">
        <v>110</v>
      </c>
      <c r="U32" s="227"/>
      <c r="V32" s="227"/>
      <c r="W32" s="230"/>
      <c r="X32" s="230"/>
      <c r="Y32" s="164"/>
      <c r="Z32" s="165"/>
      <c r="AA32" s="231"/>
      <c r="AB32" s="232"/>
      <c r="AC32" s="183"/>
      <c r="AD32" s="233"/>
      <c r="AE32" s="166"/>
    </row>
    <row r="33" spans="1:31" s="19" customFormat="1" ht="12.75">
      <c r="A33" s="159" t="s">
        <v>114</v>
      </c>
      <c r="B33" s="160" t="s">
        <v>115</v>
      </c>
      <c r="C33" s="460" t="s">
        <v>1461</v>
      </c>
      <c r="D33" s="459" t="s">
        <v>1470</v>
      </c>
      <c r="E33" s="156" t="s">
        <v>470</v>
      </c>
      <c r="F33" s="459" t="s">
        <v>1469</v>
      </c>
      <c r="G33" s="176" t="s">
        <v>477</v>
      </c>
      <c r="H33" s="226"/>
      <c r="I33" s="227"/>
      <c r="J33" s="161"/>
      <c r="K33" s="488" t="s">
        <v>1463</v>
      </c>
      <c r="L33" s="226" t="s">
        <v>32</v>
      </c>
      <c r="M33" s="162" t="s">
        <v>486</v>
      </c>
      <c r="N33" s="162">
        <v>1</v>
      </c>
      <c r="O33" s="162">
        <v>120</v>
      </c>
      <c r="P33" s="162">
        <v>120</v>
      </c>
      <c r="Q33" s="162">
        <v>70</v>
      </c>
      <c r="R33" s="163">
        <f t="shared" si="1"/>
        <v>1.008</v>
      </c>
      <c r="S33" s="179"/>
      <c r="T33" s="229" t="s">
        <v>110</v>
      </c>
      <c r="U33" s="227"/>
      <c r="V33" s="227"/>
      <c r="W33" s="230"/>
      <c r="X33" s="230"/>
      <c r="Y33" s="164"/>
      <c r="Z33" s="165"/>
      <c r="AA33" s="231"/>
      <c r="AB33" s="232"/>
      <c r="AC33" s="183"/>
      <c r="AD33" s="233"/>
      <c r="AE33" s="166"/>
    </row>
    <row r="34" spans="1:31" s="19" customFormat="1" ht="12.75">
      <c r="A34" s="159" t="s">
        <v>114</v>
      </c>
      <c r="B34" s="160" t="s">
        <v>115</v>
      </c>
      <c r="C34" s="460" t="s">
        <v>1461</v>
      </c>
      <c r="D34" s="459" t="s">
        <v>1470</v>
      </c>
      <c r="E34" s="156" t="s">
        <v>470</v>
      </c>
      <c r="F34" s="48" t="s">
        <v>1447</v>
      </c>
      <c r="G34" s="176" t="s">
        <v>478</v>
      </c>
      <c r="H34" s="234">
        <v>1222</v>
      </c>
      <c r="I34" s="436" t="s">
        <v>1215</v>
      </c>
      <c r="J34" s="157" t="s">
        <v>1448</v>
      </c>
      <c r="K34" s="236"/>
      <c r="L34" s="226" t="s">
        <v>32</v>
      </c>
      <c r="M34" s="162" t="s">
        <v>486</v>
      </c>
      <c r="N34" s="162">
        <v>1</v>
      </c>
      <c r="O34" s="49">
        <v>160</v>
      </c>
      <c r="P34" s="49">
        <v>80</v>
      </c>
      <c r="Q34" s="49">
        <v>70</v>
      </c>
      <c r="R34" s="163">
        <f t="shared" si="1"/>
        <v>0.896</v>
      </c>
      <c r="S34" s="179"/>
      <c r="T34" s="229" t="s">
        <v>110</v>
      </c>
      <c r="U34" s="235"/>
      <c r="V34" s="235"/>
      <c r="W34" s="237"/>
      <c r="X34" s="237"/>
      <c r="Y34" s="164"/>
      <c r="Z34" s="50"/>
      <c r="AA34" s="231"/>
      <c r="AB34" s="239"/>
      <c r="AC34" s="183"/>
      <c r="AD34" s="240"/>
      <c r="AE34" s="51"/>
    </row>
    <row r="35" spans="1:31" s="19" customFormat="1" ht="12.75">
      <c r="A35" s="159" t="s">
        <v>114</v>
      </c>
      <c r="B35" s="160" t="s">
        <v>115</v>
      </c>
      <c r="C35" s="460" t="s">
        <v>1461</v>
      </c>
      <c r="D35" s="459" t="s">
        <v>1470</v>
      </c>
      <c r="E35" s="156" t="s">
        <v>470</v>
      </c>
      <c r="F35" s="48" t="s">
        <v>1447</v>
      </c>
      <c r="G35" s="176" t="s">
        <v>479</v>
      </c>
      <c r="H35" s="234">
        <v>1222</v>
      </c>
      <c r="I35" s="436" t="s">
        <v>1215</v>
      </c>
      <c r="J35" s="157" t="s">
        <v>1448</v>
      </c>
      <c r="K35" s="236"/>
      <c r="L35" s="226" t="s">
        <v>32</v>
      </c>
      <c r="M35" s="162" t="s">
        <v>486</v>
      </c>
      <c r="N35" s="162">
        <v>1</v>
      </c>
      <c r="O35" s="49">
        <v>120</v>
      </c>
      <c r="P35" s="49">
        <v>80</v>
      </c>
      <c r="Q35" s="49">
        <v>70</v>
      </c>
      <c r="R35" s="163">
        <f t="shared" si="1"/>
        <v>0.672</v>
      </c>
      <c r="S35" s="179"/>
      <c r="T35" s="229" t="s">
        <v>110</v>
      </c>
      <c r="U35" s="235"/>
      <c r="V35" s="235"/>
      <c r="W35" s="237"/>
      <c r="X35" s="237"/>
      <c r="Y35" s="164"/>
      <c r="Z35" s="50"/>
      <c r="AA35" s="231"/>
      <c r="AB35" s="239"/>
      <c r="AC35" s="183"/>
      <c r="AD35" s="240"/>
      <c r="AE35" s="51"/>
    </row>
    <row r="36" spans="1:31" s="19" customFormat="1" ht="12.75">
      <c r="A36" s="159" t="s">
        <v>114</v>
      </c>
      <c r="B36" s="160" t="s">
        <v>115</v>
      </c>
      <c r="C36" s="460" t="s">
        <v>1461</v>
      </c>
      <c r="D36" s="459" t="s">
        <v>1470</v>
      </c>
      <c r="E36" s="156" t="s">
        <v>470</v>
      </c>
      <c r="F36" s="475" t="s">
        <v>1469</v>
      </c>
      <c r="G36" s="176" t="s">
        <v>480</v>
      </c>
      <c r="H36" s="241">
        <v>1222</v>
      </c>
      <c r="I36" s="378" t="s">
        <v>1439</v>
      </c>
      <c r="J36" s="474" t="s">
        <v>1448</v>
      </c>
      <c r="K36" s="243"/>
      <c r="L36" s="226" t="s">
        <v>32</v>
      </c>
      <c r="M36" s="162" t="s">
        <v>486</v>
      </c>
      <c r="N36" s="162">
        <v>1</v>
      </c>
      <c r="O36" s="49">
        <v>80</v>
      </c>
      <c r="P36" s="49">
        <v>80</v>
      </c>
      <c r="Q36" s="49">
        <v>70</v>
      </c>
      <c r="R36" s="163">
        <f t="shared" si="1"/>
        <v>0.448</v>
      </c>
      <c r="S36" s="179"/>
      <c r="T36" s="229" t="s">
        <v>110</v>
      </c>
      <c r="U36" s="242"/>
      <c r="V36" s="242"/>
      <c r="W36" s="244"/>
      <c r="X36" s="244"/>
      <c r="Y36" s="164"/>
      <c r="Z36" s="107"/>
      <c r="AA36" s="231"/>
      <c r="AB36" s="239"/>
      <c r="AC36" s="183"/>
      <c r="AD36" s="246"/>
      <c r="AE36" s="108"/>
    </row>
    <row r="37" spans="1:31" s="19" customFormat="1" ht="12.75">
      <c r="A37" s="159" t="s">
        <v>114</v>
      </c>
      <c r="B37" s="160" t="s">
        <v>115</v>
      </c>
      <c r="C37" s="460" t="s">
        <v>1461</v>
      </c>
      <c r="D37" s="459" t="s">
        <v>1470</v>
      </c>
      <c r="E37" s="156" t="s">
        <v>470</v>
      </c>
      <c r="F37" s="475" t="s">
        <v>1469</v>
      </c>
      <c r="G37" s="176" t="s">
        <v>481</v>
      </c>
      <c r="H37" s="241">
        <v>1222</v>
      </c>
      <c r="I37" s="378" t="s">
        <v>1439</v>
      </c>
      <c r="J37" s="474" t="s">
        <v>1448</v>
      </c>
      <c r="K37" s="243"/>
      <c r="L37" s="226" t="s">
        <v>32</v>
      </c>
      <c r="M37" s="162" t="s">
        <v>486</v>
      </c>
      <c r="N37" s="162">
        <v>1</v>
      </c>
      <c r="O37" s="49">
        <v>120</v>
      </c>
      <c r="P37" s="49">
        <v>120</v>
      </c>
      <c r="Q37" s="49">
        <v>70</v>
      </c>
      <c r="R37" s="163">
        <f t="shared" si="1"/>
        <v>1.008</v>
      </c>
      <c r="S37" s="179"/>
      <c r="T37" s="229" t="s">
        <v>110</v>
      </c>
      <c r="U37" s="242"/>
      <c r="V37" s="242"/>
      <c r="W37" s="244"/>
      <c r="X37" s="244"/>
      <c r="Y37" s="164"/>
      <c r="Z37" s="107"/>
      <c r="AA37" s="231"/>
      <c r="AB37" s="245"/>
      <c r="AC37" s="183"/>
      <c r="AD37" s="246"/>
      <c r="AE37" s="108"/>
    </row>
    <row r="38" spans="1:31" s="19" customFormat="1" ht="12.75">
      <c r="A38" s="159" t="s">
        <v>114</v>
      </c>
      <c r="B38" s="160" t="s">
        <v>115</v>
      </c>
      <c r="C38" s="460" t="s">
        <v>1461</v>
      </c>
      <c r="D38" s="459" t="s">
        <v>1470</v>
      </c>
      <c r="E38" s="156" t="s">
        <v>470</v>
      </c>
      <c r="F38" s="475" t="s">
        <v>1469</v>
      </c>
      <c r="G38" s="176" t="s">
        <v>482</v>
      </c>
      <c r="H38" s="241">
        <v>1222</v>
      </c>
      <c r="I38" s="378" t="s">
        <v>1439</v>
      </c>
      <c r="J38" s="474" t="s">
        <v>1448</v>
      </c>
      <c r="K38" s="243"/>
      <c r="L38" s="226" t="s">
        <v>32</v>
      </c>
      <c r="M38" s="162" t="s">
        <v>486</v>
      </c>
      <c r="N38" s="162">
        <v>1</v>
      </c>
      <c r="O38" s="49">
        <v>160</v>
      </c>
      <c r="P38" s="49">
        <v>80</v>
      </c>
      <c r="Q38" s="49">
        <v>70</v>
      </c>
      <c r="R38" s="163">
        <f t="shared" si="1"/>
        <v>0.896</v>
      </c>
      <c r="S38" s="179"/>
      <c r="T38" s="229" t="s">
        <v>110</v>
      </c>
      <c r="U38" s="242"/>
      <c r="V38" s="242"/>
      <c r="W38" s="244"/>
      <c r="X38" s="244"/>
      <c r="Y38" s="164"/>
      <c r="Z38" s="107"/>
      <c r="AA38" s="231"/>
      <c r="AB38" s="245"/>
      <c r="AC38" s="183"/>
      <c r="AD38" s="246"/>
      <c r="AE38" s="108"/>
    </row>
    <row r="39" spans="1:31" s="19" customFormat="1" ht="12.75">
      <c r="A39" s="159" t="s">
        <v>114</v>
      </c>
      <c r="B39" s="160" t="s">
        <v>115</v>
      </c>
      <c r="C39" s="460" t="s">
        <v>1461</v>
      </c>
      <c r="D39" s="459" t="s">
        <v>1470</v>
      </c>
      <c r="E39" s="156" t="s">
        <v>470</v>
      </c>
      <c r="F39" s="475" t="s">
        <v>1469</v>
      </c>
      <c r="G39" s="176" t="s">
        <v>483</v>
      </c>
      <c r="H39" s="241">
        <v>1222</v>
      </c>
      <c r="I39" s="378" t="s">
        <v>1439</v>
      </c>
      <c r="J39" s="474" t="s">
        <v>1448</v>
      </c>
      <c r="K39" s="243"/>
      <c r="L39" s="226" t="s">
        <v>32</v>
      </c>
      <c r="M39" s="162" t="s">
        <v>106</v>
      </c>
      <c r="N39" s="162">
        <v>1</v>
      </c>
      <c r="O39" s="106">
        <v>120</v>
      </c>
      <c r="P39" s="106">
        <v>60</v>
      </c>
      <c r="Q39" s="49">
        <v>70</v>
      </c>
      <c r="R39" s="163">
        <f t="shared" si="1"/>
        <v>0.504</v>
      </c>
      <c r="S39" s="179"/>
      <c r="T39" s="229" t="s">
        <v>110</v>
      </c>
      <c r="U39" s="242"/>
      <c r="V39" s="242"/>
      <c r="W39" s="244"/>
      <c r="X39" s="244"/>
      <c r="Y39" s="164"/>
      <c r="Z39" s="107"/>
      <c r="AA39" s="231"/>
      <c r="AB39" s="245"/>
      <c r="AC39" s="183"/>
      <c r="AD39" s="246"/>
      <c r="AE39" s="108"/>
    </row>
    <row r="40" spans="1:31" s="19" customFormat="1" ht="12.75">
      <c r="A40" s="159" t="s">
        <v>114</v>
      </c>
      <c r="B40" s="160" t="s">
        <v>115</v>
      </c>
      <c r="C40" s="460" t="s">
        <v>1461</v>
      </c>
      <c r="D40" s="459" t="s">
        <v>1470</v>
      </c>
      <c r="E40" s="156" t="s">
        <v>470</v>
      </c>
      <c r="F40" s="475" t="s">
        <v>1469</v>
      </c>
      <c r="G40" s="176" t="s">
        <v>487</v>
      </c>
      <c r="H40" s="241"/>
      <c r="I40" s="242"/>
      <c r="J40" s="158"/>
      <c r="K40" s="463" t="s">
        <v>1463</v>
      </c>
      <c r="L40" s="226" t="s">
        <v>32</v>
      </c>
      <c r="M40" s="162" t="s">
        <v>106</v>
      </c>
      <c r="N40" s="162">
        <v>1</v>
      </c>
      <c r="O40" s="106">
        <v>120</v>
      </c>
      <c r="P40" s="106">
        <v>70</v>
      </c>
      <c r="Q40" s="49">
        <v>70</v>
      </c>
      <c r="R40" s="163">
        <f t="shared" si="1"/>
        <v>0.588</v>
      </c>
      <c r="S40" s="179"/>
      <c r="T40" s="229" t="s">
        <v>110</v>
      </c>
      <c r="U40" s="242"/>
      <c r="V40" s="242"/>
      <c r="W40" s="244"/>
      <c r="X40" s="244"/>
      <c r="Y40" s="164"/>
      <c r="Z40" s="107"/>
      <c r="AA40" s="231"/>
      <c r="AB40" s="245"/>
      <c r="AC40" s="183"/>
      <c r="AD40" s="246"/>
      <c r="AE40" s="108"/>
    </row>
    <row r="41" spans="1:31" s="19" customFormat="1" ht="12.75">
      <c r="A41" s="159" t="s">
        <v>114</v>
      </c>
      <c r="B41" s="160" t="s">
        <v>115</v>
      </c>
      <c r="C41" s="460" t="s">
        <v>1461</v>
      </c>
      <c r="D41" s="459" t="s">
        <v>1470</v>
      </c>
      <c r="E41" s="156" t="s">
        <v>470</v>
      </c>
      <c r="F41" s="475" t="s">
        <v>1469</v>
      </c>
      <c r="G41" s="176" t="s">
        <v>488</v>
      </c>
      <c r="H41" s="241">
        <v>1213</v>
      </c>
      <c r="I41" s="242">
        <v>1</v>
      </c>
      <c r="J41" s="474" t="s">
        <v>1472</v>
      </c>
      <c r="K41" s="463"/>
      <c r="L41" s="226" t="s">
        <v>32</v>
      </c>
      <c r="M41" s="162" t="s">
        <v>106</v>
      </c>
      <c r="N41" s="162">
        <v>1</v>
      </c>
      <c r="O41" s="106">
        <v>120</v>
      </c>
      <c r="P41" s="106">
        <v>60</v>
      </c>
      <c r="Q41" s="106">
        <v>70</v>
      </c>
      <c r="R41" s="163">
        <f t="shared" si="1"/>
        <v>0.504</v>
      </c>
      <c r="S41" s="179"/>
      <c r="T41" s="229" t="s">
        <v>110</v>
      </c>
      <c r="U41" s="242"/>
      <c r="V41" s="242"/>
      <c r="W41" s="244"/>
      <c r="X41" s="244"/>
      <c r="Y41" s="164"/>
      <c r="Z41" s="107"/>
      <c r="AA41" s="231"/>
      <c r="AB41" s="245"/>
      <c r="AC41" s="183"/>
      <c r="AD41" s="246"/>
      <c r="AE41" s="108"/>
    </row>
    <row r="42" spans="1:31" s="19" customFormat="1" ht="12.75">
      <c r="A42" s="159" t="s">
        <v>114</v>
      </c>
      <c r="B42" s="160" t="s">
        <v>115</v>
      </c>
      <c r="C42" s="460" t="s">
        <v>1461</v>
      </c>
      <c r="D42" s="459" t="s">
        <v>1470</v>
      </c>
      <c r="E42" s="156" t="s">
        <v>470</v>
      </c>
      <c r="F42" s="475" t="s">
        <v>1469</v>
      </c>
      <c r="G42" s="176" t="s">
        <v>489</v>
      </c>
      <c r="H42" s="241">
        <v>1222</v>
      </c>
      <c r="I42" s="378" t="s">
        <v>1439</v>
      </c>
      <c r="J42" s="474" t="s">
        <v>1448</v>
      </c>
      <c r="K42" s="243"/>
      <c r="L42" s="226" t="s">
        <v>32</v>
      </c>
      <c r="M42" s="162" t="s">
        <v>106</v>
      </c>
      <c r="N42" s="162">
        <v>1</v>
      </c>
      <c r="O42" s="106">
        <v>160</v>
      </c>
      <c r="P42" s="106">
        <v>80</v>
      </c>
      <c r="Q42" s="106">
        <v>90</v>
      </c>
      <c r="R42" s="163">
        <f t="shared" si="1"/>
        <v>1.152</v>
      </c>
      <c r="S42" s="179"/>
      <c r="T42" s="229" t="s">
        <v>110</v>
      </c>
      <c r="U42" s="242"/>
      <c r="V42" s="242"/>
      <c r="W42" s="244"/>
      <c r="X42" s="244"/>
      <c r="Y42" s="164"/>
      <c r="Z42" s="107"/>
      <c r="AA42" s="231"/>
      <c r="AB42" s="245"/>
      <c r="AC42" s="183"/>
      <c r="AD42" s="246"/>
      <c r="AE42" s="108"/>
    </row>
    <row r="43" spans="1:31" s="19" customFormat="1" ht="12.75">
      <c r="A43" s="159" t="s">
        <v>114</v>
      </c>
      <c r="B43" s="160" t="s">
        <v>115</v>
      </c>
      <c r="C43" s="460" t="s">
        <v>1461</v>
      </c>
      <c r="D43" s="459" t="s">
        <v>1470</v>
      </c>
      <c r="E43" s="156" t="s">
        <v>470</v>
      </c>
      <c r="F43" s="475" t="s">
        <v>1469</v>
      </c>
      <c r="G43" s="176" t="s">
        <v>490</v>
      </c>
      <c r="H43" s="241">
        <v>1222</v>
      </c>
      <c r="I43" s="378" t="s">
        <v>1439</v>
      </c>
      <c r="J43" s="474" t="s">
        <v>1448</v>
      </c>
      <c r="K43" s="243"/>
      <c r="L43" s="226" t="s">
        <v>32</v>
      </c>
      <c r="M43" s="162" t="s">
        <v>106</v>
      </c>
      <c r="N43" s="162">
        <v>1</v>
      </c>
      <c r="O43" s="106">
        <v>160</v>
      </c>
      <c r="P43" s="106">
        <v>80</v>
      </c>
      <c r="Q43" s="106">
        <v>90</v>
      </c>
      <c r="R43" s="163">
        <f t="shared" si="1"/>
        <v>1.152</v>
      </c>
      <c r="S43" s="179"/>
      <c r="T43" s="229" t="s">
        <v>110</v>
      </c>
      <c r="U43" s="242"/>
      <c r="V43" s="242"/>
      <c r="W43" s="244"/>
      <c r="X43" s="244"/>
      <c r="Y43" s="164"/>
      <c r="Z43" s="107"/>
      <c r="AA43" s="231"/>
      <c r="AB43" s="245"/>
      <c r="AC43" s="183"/>
      <c r="AD43" s="246"/>
      <c r="AE43" s="108"/>
    </row>
    <row r="44" spans="1:31" s="19" customFormat="1" ht="12.75">
      <c r="A44" s="159" t="s">
        <v>114</v>
      </c>
      <c r="B44" s="160" t="s">
        <v>115</v>
      </c>
      <c r="C44" s="460" t="s">
        <v>1461</v>
      </c>
      <c r="D44" s="459" t="s">
        <v>1470</v>
      </c>
      <c r="E44" s="156" t="s">
        <v>470</v>
      </c>
      <c r="F44" s="475" t="s">
        <v>1469</v>
      </c>
      <c r="G44" s="176" t="s">
        <v>491</v>
      </c>
      <c r="H44" s="241">
        <v>1222</v>
      </c>
      <c r="I44" s="378" t="s">
        <v>1439</v>
      </c>
      <c r="J44" s="474" t="s">
        <v>1448</v>
      </c>
      <c r="K44" s="243"/>
      <c r="L44" s="226" t="s">
        <v>32</v>
      </c>
      <c r="M44" s="162" t="s">
        <v>495</v>
      </c>
      <c r="N44" s="162">
        <v>1</v>
      </c>
      <c r="O44" s="106">
        <v>140</v>
      </c>
      <c r="P44" s="106">
        <v>70</v>
      </c>
      <c r="Q44" s="106">
        <v>140</v>
      </c>
      <c r="R44" s="163">
        <f t="shared" si="1"/>
        <v>1.372</v>
      </c>
      <c r="S44" s="179"/>
      <c r="T44" s="229" t="s">
        <v>110</v>
      </c>
      <c r="U44" s="242"/>
      <c r="V44" s="242"/>
      <c r="W44" s="244"/>
      <c r="X44" s="244"/>
      <c r="Y44" s="164"/>
      <c r="Z44" s="107"/>
      <c r="AA44" s="231"/>
      <c r="AB44" s="245"/>
      <c r="AC44" s="183"/>
      <c r="AD44" s="246"/>
      <c r="AE44" s="108"/>
    </row>
    <row r="45" spans="1:31" s="19" customFormat="1" ht="12.75">
      <c r="A45" s="159" t="s">
        <v>114</v>
      </c>
      <c r="B45" s="160" t="s">
        <v>115</v>
      </c>
      <c r="C45" s="460" t="s">
        <v>1461</v>
      </c>
      <c r="D45" s="459" t="s">
        <v>1470</v>
      </c>
      <c r="E45" s="156" t="s">
        <v>470</v>
      </c>
      <c r="F45" s="475" t="s">
        <v>1469</v>
      </c>
      <c r="G45" s="176" t="s">
        <v>492</v>
      </c>
      <c r="H45" s="241">
        <v>1222</v>
      </c>
      <c r="I45" s="378" t="s">
        <v>1439</v>
      </c>
      <c r="J45" s="474" t="s">
        <v>1448</v>
      </c>
      <c r="K45" s="243"/>
      <c r="L45" s="226" t="s">
        <v>32</v>
      </c>
      <c r="M45" s="162" t="s">
        <v>290</v>
      </c>
      <c r="N45" s="162">
        <v>1</v>
      </c>
      <c r="O45" s="106">
        <v>84</v>
      </c>
      <c r="P45" s="106">
        <v>40</v>
      </c>
      <c r="Q45" s="106">
        <v>100</v>
      </c>
      <c r="R45" s="163">
        <f t="shared" si="1"/>
        <v>0.336</v>
      </c>
      <c r="S45" s="179"/>
      <c r="T45" s="229" t="s">
        <v>110</v>
      </c>
      <c r="U45" s="242"/>
      <c r="V45" s="242"/>
      <c r="W45" s="244"/>
      <c r="X45" s="244"/>
      <c r="Y45" s="164"/>
      <c r="Z45" s="107"/>
      <c r="AA45" s="231"/>
      <c r="AB45" s="245"/>
      <c r="AC45" s="183"/>
      <c r="AD45" s="246"/>
      <c r="AE45" s="108"/>
    </row>
    <row r="46" spans="1:31" s="19" customFormat="1" ht="12.75">
      <c r="A46" s="159" t="s">
        <v>114</v>
      </c>
      <c r="B46" s="160" t="s">
        <v>115</v>
      </c>
      <c r="C46" s="460" t="s">
        <v>1461</v>
      </c>
      <c r="D46" s="459" t="s">
        <v>1470</v>
      </c>
      <c r="E46" s="156" t="s">
        <v>470</v>
      </c>
      <c r="F46" s="475" t="s">
        <v>1469</v>
      </c>
      <c r="G46" s="176" t="s">
        <v>493</v>
      </c>
      <c r="H46" s="241">
        <v>1222</v>
      </c>
      <c r="I46" s="378" t="s">
        <v>1439</v>
      </c>
      <c r="J46" s="474" t="s">
        <v>1448</v>
      </c>
      <c r="K46" s="243"/>
      <c r="L46" s="226" t="s">
        <v>32</v>
      </c>
      <c r="M46" s="162" t="s">
        <v>290</v>
      </c>
      <c r="N46" s="162">
        <v>1</v>
      </c>
      <c r="O46" s="106">
        <v>84</v>
      </c>
      <c r="P46" s="106">
        <v>34</v>
      </c>
      <c r="Q46" s="106">
        <v>180</v>
      </c>
      <c r="R46" s="163">
        <f t="shared" si="1"/>
        <v>0.51408</v>
      </c>
      <c r="S46" s="179"/>
      <c r="T46" s="229" t="s">
        <v>110</v>
      </c>
      <c r="U46" s="242"/>
      <c r="V46" s="242"/>
      <c r="W46" s="244"/>
      <c r="X46" s="244"/>
      <c r="Y46" s="164"/>
      <c r="Z46" s="107"/>
      <c r="AA46" s="231"/>
      <c r="AB46" s="245"/>
      <c r="AC46" s="183"/>
      <c r="AD46" s="246"/>
      <c r="AE46" s="108"/>
    </row>
    <row r="47" spans="1:31" s="19" customFormat="1" ht="12.75">
      <c r="A47" s="159" t="s">
        <v>114</v>
      </c>
      <c r="B47" s="160" t="s">
        <v>115</v>
      </c>
      <c r="C47" s="460" t="s">
        <v>1461</v>
      </c>
      <c r="D47" s="459" t="s">
        <v>1470</v>
      </c>
      <c r="E47" s="156" t="s">
        <v>470</v>
      </c>
      <c r="F47" s="475" t="s">
        <v>1469</v>
      </c>
      <c r="G47" s="176" t="s">
        <v>494</v>
      </c>
      <c r="H47" s="241">
        <v>1222</v>
      </c>
      <c r="I47" s="378" t="s">
        <v>1439</v>
      </c>
      <c r="J47" s="474" t="s">
        <v>1448</v>
      </c>
      <c r="K47" s="243"/>
      <c r="L47" s="226" t="s">
        <v>32</v>
      </c>
      <c r="M47" s="162" t="s">
        <v>290</v>
      </c>
      <c r="N47" s="162">
        <v>1</v>
      </c>
      <c r="O47" s="106">
        <v>120</v>
      </c>
      <c r="P47" s="106">
        <v>40</v>
      </c>
      <c r="Q47" s="106">
        <v>100</v>
      </c>
      <c r="R47" s="163">
        <f t="shared" si="1"/>
        <v>0.48</v>
      </c>
      <c r="S47" s="179"/>
      <c r="T47" s="229" t="s">
        <v>110</v>
      </c>
      <c r="U47" s="242"/>
      <c r="V47" s="242"/>
      <c r="W47" s="244"/>
      <c r="X47" s="244"/>
      <c r="Y47" s="164"/>
      <c r="Z47" s="107"/>
      <c r="AA47" s="231"/>
      <c r="AB47" s="245"/>
      <c r="AC47" s="183"/>
      <c r="AD47" s="246"/>
      <c r="AE47" s="108"/>
    </row>
    <row r="48" spans="1:31" s="19" customFormat="1" ht="12.75">
      <c r="A48" s="159" t="s">
        <v>114</v>
      </c>
      <c r="B48" s="160" t="s">
        <v>115</v>
      </c>
      <c r="C48" s="460" t="s">
        <v>1461</v>
      </c>
      <c r="D48" s="459" t="s">
        <v>1470</v>
      </c>
      <c r="E48" s="156" t="s">
        <v>470</v>
      </c>
      <c r="F48" s="475" t="s">
        <v>1469</v>
      </c>
      <c r="G48" s="176" t="s">
        <v>496</v>
      </c>
      <c r="H48" s="241">
        <v>1222</v>
      </c>
      <c r="I48" s="378" t="s">
        <v>1439</v>
      </c>
      <c r="J48" s="474" t="s">
        <v>1448</v>
      </c>
      <c r="K48" s="243"/>
      <c r="L48" s="226" t="s">
        <v>32</v>
      </c>
      <c r="M48" s="162" t="s">
        <v>290</v>
      </c>
      <c r="N48" s="162">
        <v>1</v>
      </c>
      <c r="O48" s="106">
        <v>80</v>
      </c>
      <c r="P48" s="106">
        <v>40</v>
      </c>
      <c r="Q48" s="106">
        <v>140</v>
      </c>
      <c r="R48" s="163">
        <f t="shared" si="1"/>
        <v>0.448</v>
      </c>
      <c r="S48" s="179"/>
      <c r="T48" s="229" t="s">
        <v>110</v>
      </c>
      <c r="U48" s="242"/>
      <c r="V48" s="242"/>
      <c r="W48" s="244"/>
      <c r="X48" s="244"/>
      <c r="Y48" s="164"/>
      <c r="Z48" s="107"/>
      <c r="AA48" s="231"/>
      <c r="AB48" s="245"/>
      <c r="AC48" s="183"/>
      <c r="AD48" s="246"/>
      <c r="AE48" s="108"/>
    </row>
    <row r="49" spans="1:31" s="19" customFormat="1" ht="12.75">
      <c r="A49" s="159" t="s">
        <v>114</v>
      </c>
      <c r="B49" s="160" t="s">
        <v>115</v>
      </c>
      <c r="C49" s="460" t="s">
        <v>1461</v>
      </c>
      <c r="D49" s="459" t="s">
        <v>1470</v>
      </c>
      <c r="E49" s="156" t="s">
        <v>470</v>
      </c>
      <c r="F49" s="475" t="s">
        <v>1469</v>
      </c>
      <c r="G49" s="176" t="s">
        <v>497</v>
      </c>
      <c r="H49" s="241">
        <v>1222</v>
      </c>
      <c r="I49" s="378" t="s">
        <v>1439</v>
      </c>
      <c r="J49" s="474" t="s">
        <v>1448</v>
      </c>
      <c r="K49" s="243"/>
      <c r="L49" s="226" t="s">
        <v>32</v>
      </c>
      <c r="M49" s="162" t="s">
        <v>290</v>
      </c>
      <c r="N49" s="162">
        <v>1</v>
      </c>
      <c r="O49" s="106">
        <v>80</v>
      </c>
      <c r="P49" s="106">
        <v>35</v>
      </c>
      <c r="Q49" s="106">
        <v>40</v>
      </c>
      <c r="R49" s="163">
        <f t="shared" si="1"/>
        <v>0.112</v>
      </c>
      <c r="S49" s="179"/>
      <c r="T49" s="229" t="s">
        <v>110</v>
      </c>
      <c r="U49" s="242"/>
      <c r="V49" s="242"/>
      <c r="W49" s="244"/>
      <c r="X49" s="244"/>
      <c r="Y49" s="164"/>
      <c r="Z49" s="107"/>
      <c r="AA49" s="231"/>
      <c r="AB49" s="245"/>
      <c r="AC49" s="183"/>
      <c r="AD49" s="246"/>
      <c r="AE49" s="108"/>
    </row>
    <row r="50" spans="1:31" s="19" customFormat="1" ht="12.75">
      <c r="A50" s="159" t="s">
        <v>114</v>
      </c>
      <c r="B50" s="160" t="s">
        <v>115</v>
      </c>
      <c r="C50" s="460" t="s">
        <v>1461</v>
      </c>
      <c r="D50" s="459" t="s">
        <v>1470</v>
      </c>
      <c r="E50" s="156" t="s">
        <v>470</v>
      </c>
      <c r="F50" s="475" t="s">
        <v>1469</v>
      </c>
      <c r="G50" s="176" t="s">
        <v>498</v>
      </c>
      <c r="H50" s="241">
        <v>1222</v>
      </c>
      <c r="I50" s="378" t="s">
        <v>1439</v>
      </c>
      <c r="J50" s="474" t="s">
        <v>1448</v>
      </c>
      <c r="K50" s="243"/>
      <c r="L50" s="226" t="s">
        <v>32</v>
      </c>
      <c r="M50" s="162" t="s">
        <v>290</v>
      </c>
      <c r="N50" s="162">
        <v>1</v>
      </c>
      <c r="O50" s="106">
        <v>80</v>
      </c>
      <c r="P50" s="106">
        <v>35</v>
      </c>
      <c r="Q50" s="106">
        <v>40</v>
      </c>
      <c r="R50" s="163">
        <f t="shared" si="1"/>
        <v>0.112</v>
      </c>
      <c r="S50" s="179"/>
      <c r="T50" s="229" t="s">
        <v>110</v>
      </c>
      <c r="U50" s="242"/>
      <c r="V50" s="242"/>
      <c r="W50" s="244"/>
      <c r="X50" s="244"/>
      <c r="Y50" s="164"/>
      <c r="Z50" s="107"/>
      <c r="AA50" s="231"/>
      <c r="AB50" s="245"/>
      <c r="AC50" s="183"/>
      <c r="AD50" s="246"/>
      <c r="AE50" s="108"/>
    </row>
    <row r="51" spans="1:31" s="19" customFormat="1" ht="12.75">
      <c r="A51" s="159" t="s">
        <v>114</v>
      </c>
      <c r="B51" s="160" t="s">
        <v>115</v>
      </c>
      <c r="C51" s="460" t="s">
        <v>1461</v>
      </c>
      <c r="D51" s="459" t="s">
        <v>1470</v>
      </c>
      <c r="E51" s="156" t="s">
        <v>470</v>
      </c>
      <c r="F51" s="475" t="s">
        <v>1469</v>
      </c>
      <c r="G51" s="176" t="s">
        <v>499</v>
      </c>
      <c r="H51" s="241">
        <v>1222</v>
      </c>
      <c r="I51" s="378" t="s">
        <v>1439</v>
      </c>
      <c r="J51" s="474" t="s">
        <v>1448</v>
      </c>
      <c r="K51" s="243"/>
      <c r="L51" s="226" t="s">
        <v>32</v>
      </c>
      <c r="M51" s="106" t="s">
        <v>112</v>
      </c>
      <c r="N51" s="162">
        <v>1</v>
      </c>
      <c r="O51" s="106">
        <v>120</v>
      </c>
      <c r="P51" s="106">
        <v>47</v>
      </c>
      <c r="Q51" s="106">
        <v>100</v>
      </c>
      <c r="R51" s="163">
        <f t="shared" si="1"/>
        <v>0.564</v>
      </c>
      <c r="S51" s="210"/>
      <c r="T51" s="229" t="s">
        <v>110</v>
      </c>
      <c r="U51" s="242"/>
      <c r="V51" s="242"/>
      <c r="W51" s="244"/>
      <c r="X51" s="244"/>
      <c r="Y51" s="164"/>
      <c r="Z51" s="107"/>
      <c r="AA51" s="231"/>
      <c r="AB51" s="245"/>
      <c r="AC51" s="211"/>
      <c r="AD51" s="246"/>
      <c r="AE51" s="108"/>
    </row>
    <row r="52" spans="1:32" s="19" customFormat="1" ht="12.75">
      <c r="A52" s="159" t="s">
        <v>114</v>
      </c>
      <c r="B52" s="160" t="s">
        <v>115</v>
      </c>
      <c r="C52" s="460" t="s">
        <v>1461</v>
      </c>
      <c r="D52" s="459" t="s">
        <v>1470</v>
      </c>
      <c r="E52" s="156" t="s">
        <v>470</v>
      </c>
      <c r="F52" s="475" t="s">
        <v>1469</v>
      </c>
      <c r="G52" s="176" t="s">
        <v>500</v>
      </c>
      <c r="H52" s="241">
        <v>1222</v>
      </c>
      <c r="I52" s="378" t="s">
        <v>1439</v>
      </c>
      <c r="J52" s="474" t="s">
        <v>1448</v>
      </c>
      <c r="K52" s="236"/>
      <c r="L52" s="226" t="s">
        <v>32</v>
      </c>
      <c r="M52" s="49" t="s">
        <v>505</v>
      </c>
      <c r="N52" s="162">
        <v>1</v>
      </c>
      <c r="O52" s="49">
        <v>120</v>
      </c>
      <c r="P52" s="49">
        <v>45</v>
      </c>
      <c r="Q52" s="49">
        <v>200</v>
      </c>
      <c r="R52" s="163">
        <f t="shared" si="1"/>
        <v>1.08</v>
      </c>
      <c r="S52" s="179"/>
      <c r="T52" s="229" t="s">
        <v>110</v>
      </c>
      <c r="U52" s="235"/>
      <c r="V52" s="235"/>
      <c r="W52" s="237"/>
      <c r="X52" s="237"/>
      <c r="Y52" s="164"/>
      <c r="Z52" s="50"/>
      <c r="AA52" s="231"/>
      <c r="AB52" s="239"/>
      <c r="AC52" s="183"/>
      <c r="AD52" s="240"/>
      <c r="AE52" s="51"/>
      <c r="AF52" s="212"/>
    </row>
    <row r="53" spans="1:32" s="19" customFormat="1" ht="12.75">
      <c r="A53" s="159" t="s">
        <v>114</v>
      </c>
      <c r="B53" s="160" t="s">
        <v>115</v>
      </c>
      <c r="C53" s="460" t="s">
        <v>1461</v>
      </c>
      <c r="D53" s="459" t="s">
        <v>1470</v>
      </c>
      <c r="E53" s="156" t="s">
        <v>470</v>
      </c>
      <c r="F53" s="475" t="s">
        <v>1469</v>
      </c>
      <c r="G53" s="176" t="s">
        <v>501</v>
      </c>
      <c r="H53" s="241">
        <v>1222</v>
      </c>
      <c r="I53" s="378" t="s">
        <v>1439</v>
      </c>
      <c r="J53" s="474" t="s">
        <v>1448</v>
      </c>
      <c r="K53" s="236"/>
      <c r="L53" s="226" t="s">
        <v>32</v>
      </c>
      <c r="M53" s="49" t="s">
        <v>505</v>
      </c>
      <c r="N53" s="162">
        <v>1</v>
      </c>
      <c r="O53" s="49">
        <v>120</v>
      </c>
      <c r="P53" s="49">
        <v>45</v>
      </c>
      <c r="Q53" s="49">
        <v>200</v>
      </c>
      <c r="R53" s="163">
        <f t="shared" si="1"/>
        <v>1.08</v>
      </c>
      <c r="S53" s="179"/>
      <c r="T53" s="229" t="s">
        <v>110</v>
      </c>
      <c r="U53" s="235"/>
      <c r="V53" s="235"/>
      <c r="W53" s="237"/>
      <c r="X53" s="259"/>
      <c r="Y53" s="164"/>
      <c r="Z53" s="50"/>
      <c r="AA53" s="231"/>
      <c r="AB53" s="239"/>
      <c r="AC53" s="183"/>
      <c r="AD53" s="260"/>
      <c r="AE53" s="261"/>
      <c r="AF53" s="253"/>
    </row>
    <row r="54" spans="1:32" s="19" customFormat="1" ht="12.75">
      <c r="A54" s="159" t="s">
        <v>114</v>
      </c>
      <c r="B54" s="160" t="s">
        <v>115</v>
      </c>
      <c r="C54" s="460" t="s">
        <v>1461</v>
      </c>
      <c r="D54" s="459" t="s">
        <v>1470</v>
      </c>
      <c r="E54" s="156" t="s">
        <v>470</v>
      </c>
      <c r="F54" s="475" t="s">
        <v>1469</v>
      </c>
      <c r="G54" s="176" t="s">
        <v>502</v>
      </c>
      <c r="H54" s="241">
        <v>1222</v>
      </c>
      <c r="I54" s="378" t="s">
        <v>1439</v>
      </c>
      <c r="J54" s="474" t="s">
        <v>1448</v>
      </c>
      <c r="K54" s="236"/>
      <c r="L54" s="226" t="s">
        <v>48</v>
      </c>
      <c r="M54" s="49" t="s">
        <v>506</v>
      </c>
      <c r="N54" s="162">
        <v>1</v>
      </c>
      <c r="O54" s="49">
        <v>85</v>
      </c>
      <c r="P54" s="49">
        <v>35</v>
      </c>
      <c r="Q54" s="49">
        <v>80</v>
      </c>
      <c r="R54" s="163">
        <f t="shared" si="1"/>
        <v>0.238</v>
      </c>
      <c r="S54" s="179"/>
      <c r="T54" s="229" t="s">
        <v>110</v>
      </c>
      <c r="U54" s="235"/>
      <c r="V54" s="235"/>
      <c r="W54" s="237"/>
      <c r="X54" s="259"/>
      <c r="Y54" s="164"/>
      <c r="Z54" s="50"/>
      <c r="AA54" s="231"/>
      <c r="AB54" s="239"/>
      <c r="AC54" s="183"/>
      <c r="AD54" s="260"/>
      <c r="AE54" s="261"/>
      <c r="AF54" s="253"/>
    </row>
    <row r="55" spans="1:32" s="19" customFormat="1" ht="12.75">
      <c r="A55" s="159" t="s">
        <v>114</v>
      </c>
      <c r="B55" s="160" t="s">
        <v>115</v>
      </c>
      <c r="C55" s="460" t="s">
        <v>1461</v>
      </c>
      <c r="D55" s="459" t="s">
        <v>1470</v>
      </c>
      <c r="E55" s="156" t="s">
        <v>470</v>
      </c>
      <c r="F55" s="475" t="s">
        <v>1469</v>
      </c>
      <c r="G55" s="176" t="s">
        <v>503</v>
      </c>
      <c r="H55" s="234"/>
      <c r="I55" s="235"/>
      <c r="J55" s="157"/>
      <c r="K55" s="489" t="s">
        <v>1463</v>
      </c>
      <c r="L55" s="226" t="s">
        <v>32</v>
      </c>
      <c r="M55" s="49" t="s">
        <v>107</v>
      </c>
      <c r="N55" s="162">
        <v>1</v>
      </c>
      <c r="O55" s="49"/>
      <c r="P55" s="49"/>
      <c r="Q55" s="49"/>
      <c r="R55" s="163">
        <v>0.15</v>
      </c>
      <c r="S55" s="179"/>
      <c r="T55" s="229" t="s">
        <v>110</v>
      </c>
      <c r="U55" s="235"/>
      <c r="V55" s="235"/>
      <c r="W55" s="237"/>
      <c r="X55" s="259"/>
      <c r="Y55" s="164"/>
      <c r="Z55" s="50"/>
      <c r="AA55" s="231"/>
      <c r="AB55" s="239"/>
      <c r="AC55" s="183"/>
      <c r="AD55" s="260"/>
      <c r="AE55" s="261"/>
      <c r="AF55" s="253"/>
    </row>
    <row r="56" spans="1:32" s="19" customFormat="1" ht="12.75">
      <c r="A56" s="159" t="s">
        <v>114</v>
      </c>
      <c r="B56" s="160" t="s">
        <v>115</v>
      </c>
      <c r="C56" s="460" t="s">
        <v>1461</v>
      </c>
      <c r="D56" s="459" t="s">
        <v>1470</v>
      </c>
      <c r="E56" s="156" t="s">
        <v>470</v>
      </c>
      <c r="F56" s="475" t="s">
        <v>1469</v>
      </c>
      <c r="G56" s="176" t="s">
        <v>504</v>
      </c>
      <c r="H56" s="234"/>
      <c r="I56" s="235"/>
      <c r="J56" s="157"/>
      <c r="K56" s="489" t="s">
        <v>1463</v>
      </c>
      <c r="L56" s="226" t="s">
        <v>32</v>
      </c>
      <c r="M56" s="49" t="s">
        <v>107</v>
      </c>
      <c r="N56" s="162">
        <v>1</v>
      </c>
      <c r="O56" s="49"/>
      <c r="P56" s="49"/>
      <c r="Q56" s="49"/>
      <c r="R56" s="163">
        <v>0.15</v>
      </c>
      <c r="S56" s="179"/>
      <c r="T56" s="229" t="s">
        <v>110</v>
      </c>
      <c r="U56" s="235"/>
      <c r="V56" s="235"/>
      <c r="W56" s="237"/>
      <c r="X56" s="259"/>
      <c r="Y56" s="164"/>
      <c r="Z56" s="50"/>
      <c r="AA56" s="231"/>
      <c r="AB56" s="239"/>
      <c r="AC56" s="183"/>
      <c r="AD56" s="260"/>
      <c r="AE56" s="261"/>
      <c r="AF56" s="253"/>
    </row>
    <row r="57" spans="1:32" ht="12.75">
      <c r="A57" s="159" t="s">
        <v>114</v>
      </c>
      <c r="B57" s="160" t="s">
        <v>115</v>
      </c>
      <c r="C57" s="460" t="s">
        <v>1461</v>
      </c>
      <c r="D57" s="459" t="s">
        <v>1470</v>
      </c>
      <c r="E57" s="156" t="s">
        <v>470</v>
      </c>
      <c r="F57" s="475" t="s">
        <v>1469</v>
      </c>
      <c r="G57" s="176" t="s">
        <v>507</v>
      </c>
      <c r="H57" s="234"/>
      <c r="I57" s="235"/>
      <c r="J57" s="157"/>
      <c r="K57" s="489" t="s">
        <v>1463</v>
      </c>
      <c r="L57" s="226" t="s">
        <v>32</v>
      </c>
      <c r="M57" s="49" t="s">
        <v>107</v>
      </c>
      <c r="N57" s="162">
        <v>1</v>
      </c>
      <c r="O57" s="49"/>
      <c r="P57" s="49"/>
      <c r="Q57" s="49"/>
      <c r="R57" s="163">
        <v>0.15</v>
      </c>
      <c r="S57" s="179"/>
      <c r="T57" s="229" t="s">
        <v>110</v>
      </c>
      <c r="U57" s="235"/>
      <c r="V57" s="235"/>
      <c r="W57" s="237"/>
      <c r="X57" s="259"/>
      <c r="Y57" s="164"/>
      <c r="Z57" s="50"/>
      <c r="AA57" s="231"/>
      <c r="AB57" s="239"/>
      <c r="AC57" s="183"/>
      <c r="AD57" s="260"/>
      <c r="AE57" s="261"/>
      <c r="AF57" s="252"/>
    </row>
    <row r="58" spans="1:32" ht="12.75">
      <c r="A58" s="159" t="s">
        <v>114</v>
      </c>
      <c r="B58" s="160" t="s">
        <v>115</v>
      </c>
      <c r="C58" s="460" t="s">
        <v>1461</v>
      </c>
      <c r="D58" s="459" t="s">
        <v>1470</v>
      </c>
      <c r="E58" s="156" t="s">
        <v>470</v>
      </c>
      <c r="F58" s="475" t="s">
        <v>1469</v>
      </c>
      <c r="G58" s="176" t="s">
        <v>508</v>
      </c>
      <c r="H58" s="234"/>
      <c r="I58" s="235"/>
      <c r="J58" s="157"/>
      <c r="K58" s="489" t="s">
        <v>1463</v>
      </c>
      <c r="L58" s="226" t="s">
        <v>32</v>
      </c>
      <c r="M58" s="49" t="s">
        <v>107</v>
      </c>
      <c r="N58" s="162">
        <v>1</v>
      </c>
      <c r="O58" s="49"/>
      <c r="P58" s="49"/>
      <c r="Q58" s="49"/>
      <c r="R58" s="163">
        <v>0.15</v>
      </c>
      <c r="S58" s="179"/>
      <c r="T58" s="229" t="s">
        <v>110</v>
      </c>
      <c r="U58" s="235"/>
      <c r="V58" s="235"/>
      <c r="W58" s="237"/>
      <c r="X58" s="259"/>
      <c r="Y58" s="164"/>
      <c r="Z58" s="50"/>
      <c r="AA58" s="231"/>
      <c r="AB58" s="239"/>
      <c r="AC58" s="183"/>
      <c r="AD58" s="260"/>
      <c r="AE58" s="261"/>
      <c r="AF58" s="254"/>
    </row>
    <row r="59" spans="1:31" ht="12.75">
      <c r="A59" s="159" t="s">
        <v>114</v>
      </c>
      <c r="B59" s="160" t="s">
        <v>115</v>
      </c>
      <c r="C59" s="460" t="s">
        <v>1461</v>
      </c>
      <c r="D59" s="459" t="s">
        <v>1470</v>
      </c>
      <c r="E59" s="156" t="s">
        <v>470</v>
      </c>
      <c r="F59" s="475" t="s">
        <v>1469</v>
      </c>
      <c r="G59" s="176" t="s">
        <v>509</v>
      </c>
      <c r="H59" s="234"/>
      <c r="I59" s="235"/>
      <c r="J59" s="157"/>
      <c r="K59" s="489" t="s">
        <v>1463</v>
      </c>
      <c r="L59" s="226" t="s">
        <v>32</v>
      </c>
      <c r="M59" s="49" t="s">
        <v>107</v>
      </c>
      <c r="N59" s="162">
        <v>1</v>
      </c>
      <c r="O59" s="49"/>
      <c r="P59" s="49"/>
      <c r="Q59" s="49"/>
      <c r="R59" s="163">
        <v>0.15</v>
      </c>
      <c r="S59" s="179"/>
      <c r="T59" s="229" t="s">
        <v>110</v>
      </c>
      <c r="U59" s="235"/>
      <c r="V59" s="235"/>
      <c r="W59" s="237"/>
      <c r="X59" s="259"/>
      <c r="Y59" s="164"/>
      <c r="Z59" s="50"/>
      <c r="AA59" s="231"/>
      <c r="AB59" s="239"/>
      <c r="AC59" s="183"/>
      <c r="AD59" s="260"/>
      <c r="AE59" s="261"/>
    </row>
    <row r="60" spans="1:31" ht="12.75">
      <c r="A60" s="159" t="s">
        <v>114</v>
      </c>
      <c r="B60" s="160" t="s">
        <v>115</v>
      </c>
      <c r="C60" s="460" t="s">
        <v>1461</v>
      </c>
      <c r="D60" s="459" t="s">
        <v>1470</v>
      </c>
      <c r="E60" s="156" t="s">
        <v>470</v>
      </c>
      <c r="F60" s="475" t="s">
        <v>1469</v>
      </c>
      <c r="G60" s="176" t="s">
        <v>510</v>
      </c>
      <c r="H60" s="241">
        <v>1222</v>
      </c>
      <c r="I60" s="378" t="s">
        <v>1439</v>
      </c>
      <c r="J60" s="474" t="s">
        <v>1448</v>
      </c>
      <c r="K60" s="236"/>
      <c r="L60" s="226" t="s">
        <v>32</v>
      </c>
      <c r="M60" s="49" t="s">
        <v>529</v>
      </c>
      <c r="N60" s="162">
        <v>1</v>
      </c>
      <c r="O60" s="49"/>
      <c r="P60" s="49"/>
      <c r="Q60" s="49"/>
      <c r="R60" s="163">
        <v>0.15</v>
      </c>
      <c r="S60" s="179"/>
      <c r="T60" s="229" t="s">
        <v>110</v>
      </c>
      <c r="U60" s="235"/>
      <c r="V60" s="235"/>
      <c r="W60" s="237"/>
      <c r="X60" s="259"/>
      <c r="Y60" s="164"/>
      <c r="Z60" s="50"/>
      <c r="AA60" s="231"/>
      <c r="AB60" s="239"/>
      <c r="AC60" s="183"/>
      <c r="AD60" s="260"/>
      <c r="AE60" s="261"/>
    </row>
    <row r="61" spans="1:31" ht="12.75">
      <c r="A61" s="159" t="s">
        <v>114</v>
      </c>
      <c r="B61" s="160" t="s">
        <v>115</v>
      </c>
      <c r="C61" s="460" t="s">
        <v>1461</v>
      </c>
      <c r="D61" s="459" t="s">
        <v>1470</v>
      </c>
      <c r="E61" s="156" t="s">
        <v>470</v>
      </c>
      <c r="F61" s="475" t="s">
        <v>1469</v>
      </c>
      <c r="G61" s="176" t="s">
        <v>511</v>
      </c>
      <c r="H61" s="241">
        <v>1222</v>
      </c>
      <c r="I61" s="378" t="s">
        <v>1439</v>
      </c>
      <c r="J61" s="474" t="s">
        <v>1448</v>
      </c>
      <c r="K61" s="236"/>
      <c r="L61" s="226" t="s">
        <v>32</v>
      </c>
      <c r="M61" s="49" t="s">
        <v>529</v>
      </c>
      <c r="N61" s="162">
        <v>1</v>
      </c>
      <c r="O61" s="49"/>
      <c r="P61" s="49"/>
      <c r="Q61" s="49"/>
      <c r="R61" s="163">
        <v>0.15</v>
      </c>
      <c r="S61" s="179"/>
      <c r="T61" s="229" t="s">
        <v>110</v>
      </c>
      <c r="U61" s="235"/>
      <c r="V61" s="235"/>
      <c r="W61" s="237"/>
      <c r="X61" s="259"/>
      <c r="Y61" s="164"/>
      <c r="Z61" s="50"/>
      <c r="AA61" s="231"/>
      <c r="AB61" s="239"/>
      <c r="AC61" s="183"/>
      <c r="AD61" s="260"/>
      <c r="AE61" s="261"/>
    </row>
    <row r="62" spans="1:31" ht="12.75">
      <c r="A62" s="159" t="s">
        <v>114</v>
      </c>
      <c r="B62" s="160" t="s">
        <v>115</v>
      </c>
      <c r="C62" s="460" t="s">
        <v>1461</v>
      </c>
      <c r="D62" s="459" t="s">
        <v>1470</v>
      </c>
      <c r="E62" s="156" t="s">
        <v>470</v>
      </c>
      <c r="F62" s="475" t="s">
        <v>1469</v>
      </c>
      <c r="G62" s="176" t="s">
        <v>512</v>
      </c>
      <c r="H62" s="241">
        <v>1222</v>
      </c>
      <c r="I62" s="378" t="s">
        <v>1439</v>
      </c>
      <c r="J62" s="474" t="s">
        <v>1448</v>
      </c>
      <c r="K62" s="236"/>
      <c r="L62" s="226" t="s">
        <v>32</v>
      </c>
      <c r="M62" s="49" t="s">
        <v>529</v>
      </c>
      <c r="N62" s="162">
        <v>1</v>
      </c>
      <c r="O62" s="49"/>
      <c r="P62" s="49"/>
      <c r="Q62" s="49"/>
      <c r="R62" s="163">
        <v>0.15</v>
      </c>
      <c r="S62" s="179"/>
      <c r="T62" s="229" t="s">
        <v>110</v>
      </c>
      <c r="U62" s="235"/>
      <c r="V62" s="235"/>
      <c r="W62" s="237"/>
      <c r="X62" s="259"/>
      <c r="Y62" s="164"/>
      <c r="Z62" s="50"/>
      <c r="AA62" s="231"/>
      <c r="AB62" s="239"/>
      <c r="AC62" s="183"/>
      <c r="AD62" s="260"/>
      <c r="AE62" s="261"/>
    </row>
    <row r="63" spans="1:31" ht="12.75">
      <c r="A63" s="159" t="s">
        <v>114</v>
      </c>
      <c r="B63" s="160" t="s">
        <v>115</v>
      </c>
      <c r="C63" s="460" t="s">
        <v>1461</v>
      </c>
      <c r="D63" s="459" t="s">
        <v>1470</v>
      </c>
      <c r="E63" s="156" t="s">
        <v>470</v>
      </c>
      <c r="F63" s="475" t="s">
        <v>1469</v>
      </c>
      <c r="G63" s="176" t="s">
        <v>513</v>
      </c>
      <c r="H63" s="241">
        <v>1222</v>
      </c>
      <c r="I63" s="378" t="s">
        <v>1439</v>
      </c>
      <c r="J63" s="474" t="s">
        <v>1448</v>
      </c>
      <c r="K63" s="236"/>
      <c r="L63" s="226" t="s">
        <v>32</v>
      </c>
      <c r="M63" s="49" t="s">
        <v>530</v>
      </c>
      <c r="N63" s="162">
        <v>1</v>
      </c>
      <c r="O63" s="49"/>
      <c r="P63" s="49"/>
      <c r="Q63" s="49"/>
      <c r="R63" s="163">
        <v>0.1</v>
      </c>
      <c r="S63" s="179"/>
      <c r="T63" s="229" t="s">
        <v>110</v>
      </c>
      <c r="U63" s="235"/>
      <c r="V63" s="235"/>
      <c r="W63" s="237"/>
      <c r="X63" s="259"/>
      <c r="Y63" s="164"/>
      <c r="Z63" s="50"/>
      <c r="AA63" s="231"/>
      <c r="AB63" s="239"/>
      <c r="AC63" s="183"/>
      <c r="AD63" s="260"/>
      <c r="AE63" s="261"/>
    </row>
    <row r="64" spans="1:31" ht="12.75">
      <c r="A64" s="159" t="s">
        <v>114</v>
      </c>
      <c r="B64" s="160" t="s">
        <v>115</v>
      </c>
      <c r="C64" s="460" t="s">
        <v>1461</v>
      </c>
      <c r="D64" s="459" t="s">
        <v>1470</v>
      </c>
      <c r="E64" s="156" t="s">
        <v>470</v>
      </c>
      <c r="F64" s="643" t="s">
        <v>1469</v>
      </c>
      <c r="G64" s="176" t="s">
        <v>514</v>
      </c>
      <c r="H64" s="234">
        <v>1222</v>
      </c>
      <c r="I64" s="436" t="s">
        <v>1439</v>
      </c>
      <c r="J64" s="642" t="s">
        <v>1448</v>
      </c>
      <c r="K64" s="489"/>
      <c r="L64" s="226" t="s">
        <v>32</v>
      </c>
      <c r="M64" s="49" t="s">
        <v>107</v>
      </c>
      <c r="N64" s="162">
        <v>1</v>
      </c>
      <c r="O64" s="49"/>
      <c r="P64" s="49"/>
      <c r="Q64" s="49"/>
      <c r="R64" s="163">
        <v>0.15</v>
      </c>
      <c r="S64" s="179"/>
      <c r="T64" s="229" t="s">
        <v>110</v>
      </c>
      <c r="U64" s="235"/>
      <c r="V64" s="235"/>
      <c r="W64" s="237"/>
      <c r="X64" s="259"/>
      <c r="Y64" s="164"/>
      <c r="Z64" s="50"/>
      <c r="AA64" s="231"/>
      <c r="AB64" s="239"/>
      <c r="AC64" s="183"/>
      <c r="AD64" s="260"/>
      <c r="AE64" s="261" t="s">
        <v>140</v>
      </c>
    </row>
    <row r="65" spans="1:31" ht="12.75">
      <c r="A65" s="159" t="s">
        <v>114</v>
      </c>
      <c r="B65" s="160" t="s">
        <v>115</v>
      </c>
      <c r="C65" s="460" t="s">
        <v>1461</v>
      </c>
      <c r="D65" s="459" t="s">
        <v>1470</v>
      </c>
      <c r="E65" s="156" t="s">
        <v>470</v>
      </c>
      <c r="F65" s="475" t="s">
        <v>1469</v>
      </c>
      <c r="G65" s="176" t="s">
        <v>515</v>
      </c>
      <c r="H65" s="241">
        <v>1222</v>
      </c>
      <c r="I65" s="378" t="s">
        <v>1439</v>
      </c>
      <c r="J65" s="474" t="s">
        <v>1448</v>
      </c>
      <c r="K65" s="236"/>
      <c r="L65" s="226" t="s">
        <v>32</v>
      </c>
      <c r="M65" s="49" t="s">
        <v>107</v>
      </c>
      <c r="N65" s="162">
        <v>1</v>
      </c>
      <c r="O65" s="49"/>
      <c r="P65" s="49"/>
      <c r="Q65" s="49"/>
      <c r="R65" s="163">
        <v>0.15</v>
      </c>
      <c r="S65" s="179"/>
      <c r="T65" s="229" t="s">
        <v>110</v>
      </c>
      <c r="U65" s="235"/>
      <c r="V65" s="235"/>
      <c r="W65" s="237"/>
      <c r="X65" s="259"/>
      <c r="Y65" s="164"/>
      <c r="Z65" s="50"/>
      <c r="AA65" s="231"/>
      <c r="AB65" s="239"/>
      <c r="AC65" s="183"/>
      <c r="AD65" s="260"/>
      <c r="AE65" s="261" t="s">
        <v>140</v>
      </c>
    </row>
    <row r="66" spans="1:31" ht="12.75">
      <c r="A66" s="159" t="s">
        <v>114</v>
      </c>
      <c r="B66" s="160" t="s">
        <v>115</v>
      </c>
      <c r="C66" s="460" t="s">
        <v>1461</v>
      </c>
      <c r="D66" s="459" t="s">
        <v>1470</v>
      </c>
      <c r="E66" s="156" t="s">
        <v>470</v>
      </c>
      <c r="F66" s="475" t="s">
        <v>1469</v>
      </c>
      <c r="G66" s="176" t="s">
        <v>516</v>
      </c>
      <c r="H66" s="241">
        <v>1222</v>
      </c>
      <c r="I66" s="378" t="s">
        <v>1439</v>
      </c>
      <c r="J66" s="474" t="s">
        <v>1448</v>
      </c>
      <c r="K66" s="236"/>
      <c r="L66" s="226" t="s">
        <v>32</v>
      </c>
      <c r="M66" s="49" t="s">
        <v>531</v>
      </c>
      <c r="N66" s="162">
        <v>1</v>
      </c>
      <c r="O66" s="49">
        <v>43</v>
      </c>
      <c r="P66" s="49">
        <v>67</v>
      </c>
      <c r="Q66" s="49">
        <v>60</v>
      </c>
      <c r="R66" s="163">
        <f>(O66*P66*Q66)/1000000</f>
        <v>0.17286</v>
      </c>
      <c r="S66" s="179"/>
      <c r="T66" s="229" t="s">
        <v>110</v>
      </c>
      <c r="U66" s="235"/>
      <c r="V66" s="235"/>
      <c r="W66" s="237"/>
      <c r="X66" s="259"/>
      <c r="Y66" s="164"/>
      <c r="Z66" s="50"/>
      <c r="AA66" s="231"/>
      <c r="AB66" s="239"/>
      <c r="AC66" s="183"/>
      <c r="AD66" s="260"/>
      <c r="AE66" s="261"/>
    </row>
    <row r="67" spans="1:31" ht="12.75">
      <c r="A67" s="159" t="s">
        <v>114</v>
      </c>
      <c r="B67" s="160" t="s">
        <v>115</v>
      </c>
      <c r="C67" s="460" t="s">
        <v>1461</v>
      </c>
      <c r="D67" s="459" t="s">
        <v>1470</v>
      </c>
      <c r="E67" s="156" t="s">
        <v>470</v>
      </c>
      <c r="F67" s="374" t="s">
        <v>1469</v>
      </c>
      <c r="G67" s="176" t="s">
        <v>517</v>
      </c>
      <c r="H67" s="234"/>
      <c r="I67" s="235"/>
      <c r="J67" s="157"/>
      <c r="K67" s="489" t="s">
        <v>1463</v>
      </c>
      <c r="L67" s="226" t="s">
        <v>32</v>
      </c>
      <c r="M67" s="49" t="s">
        <v>106</v>
      </c>
      <c r="N67" s="162">
        <v>1</v>
      </c>
      <c r="O67" s="49">
        <v>120</v>
      </c>
      <c r="P67" s="49">
        <v>70</v>
      </c>
      <c r="Q67" s="49">
        <v>80</v>
      </c>
      <c r="R67" s="163">
        <f>(O67*P67*Q67)/1000000</f>
        <v>0.672</v>
      </c>
      <c r="S67" s="179"/>
      <c r="T67" s="229" t="s">
        <v>110</v>
      </c>
      <c r="U67" s="235"/>
      <c r="V67" s="235"/>
      <c r="W67" s="237"/>
      <c r="X67" s="259"/>
      <c r="Y67" s="164"/>
      <c r="Z67" s="50"/>
      <c r="AA67" s="231"/>
      <c r="AB67" s="239"/>
      <c r="AC67" s="183"/>
      <c r="AD67" s="260"/>
      <c r="AE67" s="261"/>
    </row>
    <row r="68" spans="1:31" ht="12.75">
      <c r="A68" s="159" t="s">
        <v>114</v>
      </c>
      <c r="B68" s="160" t="s">
        <v>115</v>
      </c>
      <c r="C68" s="460" t="s">
        <v>1461</v>
      </c>
      <c r="D68" s="459" t="s">
        <v>1470</v>
      </c>
      <c r="E68" s="156" t="s">
        <v>470</v>
      </c>
      <c r="F68" s="374" t="s">
        <v>1469</v>
      </c>
      <c r="G68" s="176" t="s">
        <v>518</v>
      </c>
      <c r="H68" s="234">
        <v>1222</v>
      </c>
      <c r="I68" s="374" t="s">
        <v>1439</v>
      </c>
      <c r="J68" s="473" t="s">
        <v>1448</v>
      </c>
      <c r="K68" s="236"/>
      <c r="L68" s="226" t="s">
        <v>48</v>
      </c>
      <c r="M68" s="49" t="s">
        <v>532</v>
      </c>
      <c r="N68" s="162">
        <v>1</v>
      </c>
      <c r="O68" s="49">
        <v>60</v>
      </c>
      <c r="P68" s="49">
        <v>56</v>
      </c>
      <c r="Q68" s="49">
        <v>205</v>
      </c>
      <c r="R68" s="163">
        <f>(O68*P68*Q68)/1000000</f>
        <v>0.6888</v>
      </c>
      <c r="S68" s="179"/>
      <c r="T68" s="229" t="s">
        <v>110</v>
      </c>
      <c r="U68" s="235"/>
      <c r="V68" s="235"/>
      <c r="W68" s="237"/>
      <c r="X68" s="259"/>
      <c r="Y68" s="164"/>
      <c r="Z68" s="50"/>
      <c r="AA68" s="231"/>
      <c r="AB68" s="239"/>
      <c r="AC68" s="183"/>
      <c r="AD68" s="260"/>
      <c r="AE68" s="261"/>
    </row>
    <row r="69" spans="1:31" ht="12.75">
      <c r="A69" s="159" t="s">
        <v>114</v>
      </c>
      <c r="B69" s="160" t="s">
        <v>115</v>
      </c>
      <c r="C69" s="460" t="s">
        <v>1461</v>
      </c>
      <c r="D69" s="459" t="s">
        <v>1470</v>
      </c>
      <c r="E69" s="156" t="s">
        <v>470</v>
      </c>
      <c r="F69" s="374" t="s">
        <v>1469</v>
      </c>
      <c r="G69" s="176" t="s">
        <v>519</v>
      </c>
      <c r="H69" s="234">
        <v>1222</v>
      </c>
      <c r="I69" s="374" t="s">
        <v>1439</v>
      </c>
      <c r="J69" s="473" t="s">
        <v>1448</v>
      </c>
      <c r="K69" s="236"/>
      <c r="L69" s="226" t="s">
        <v>48</v>
      </c>
      <c r="M69" s="49" t="s">
        <v>532</v>
      </c>
      <c r="N69" s="162">
        <v>1</v>
      </c>
      <c r="O69" s="49">
        <v>60</v>
      </c>
      <c r="P69" s="49">
        <v>75</v>
      </c>
      <c r="Q69" s="49">
        <v>210</v>
      </c>
      <c r="R69" s="163">
        <f>(O69*P69*Q69)/1000000</f>
        <v>0.945</v>
      </c>
      <c r="S69" s="179"/>
      <c r="T69" s="229" t="s">
        <v>110</v>
      </c>
      <c r="U69" s="235"/>
      <c r="V69" s="235"/>
      <c r="W69" s="237"/>
      <c r="X69" s="259"/>
      <c r="Y69" s="164"/>
      <c r="Z69" s="50"/>
      <c r="AA69" s="231"/>
      <c r="AB69" s="239"/>
      <c r="AC69" s="183"/>
      <c r="AD69" s="260"/>
      <c r="AE69" s="261"/>
    </row>
    <row r="70" spans="1:31" ht="12.75">
      <c r="A70" s="159" t="s">
        <v>114</v>
      </c>
      <c r="B70" s="160" t="s">
        <v>115</v>
      </c>
      <c r="C70" s="460" t="s">
        <v>1461</v>
      </c>
      <c r="D70" s="459" t="s">
        <v>1470</v>
      </c>
      <c r="E70" s="156" t="s">
        <v>470</v>
      </c>
      <c r="F70" s="374" t="s">
        <v>1469</v>
      </c>
      <c r="G70" s="176" t="s">
        <v>520</v>
      </c>
      <c r="H70" s="234">
        <v>1222</v>
      </c>
      <c r="I70" s="374" t="s">
        <v>1439</v>
      </c>
      <c r="J70" s="473" t="s">
        <v>1448</v>
      </c>
      <c r="K70" s="236"/>
      <c r="L70" s="226" t="s">
        <v>48</v>
      </c>
      <c r="M70" s="49" t="s">
        <v>532</v>
      </c>
      <c r="N70" s="162">
        <v>1</v>
      </c>
      <c r="O70" s="49">
        <v>60</v>
      </c>
      <c r="P70" s="49">
        <v>75</v>
      </c>
      <c r="Q70" s="49">
        <v>210</v>
      </c>
      <c r="R70" s="163">
        <f>(O70*P70*Q70)/1000000</f>
        <v>0.945</v>
      </c>
      <c r="S70" s="179"/>
      <c r="T70" s="229" t="s">
        <v>110</v>
      </c>
      <c r="U70" s="235"/>
      <c r="V70" s="235"/>
      <c r="W70" s="237"/>
      <c r="X70" s="259"/>
      <c r="Y70" s="164"/>
      <c r="Z70" s="50"/>
      <c r="AA70" s="231"/>
      <c r="AB70" s="239"/>
      <c r="AC70" s="183"/>
      <c r="AD70" s="260"/>
      <c r="AE70" s="261"/>
    </row>
    <row r="71" spans="1:31" ht="12.75">
      <c r="A71" s="159" t="s">
        <v>114</v>
      </c>
      <c r="B71" s="160" t="s">
        <v>115</v>
      </c>
      <c r="C71" s="460" t="s">
        <v>1461</v>
      </c>
      <c r="D71" s="459" t="s">
        <v>1470</v>
      </c>
      <c r="E71" s="156" t="s">
        <v>470</v>
      </c>
      <c r="F71" s="374" t="s">
        <v>1469</v>
      </c>
      <c r="G71" s="176" t="s">
        <v>521</v>
      </c>
      <c r="H71" s="234">
        <v>1222</v>
      </c>
      <c r="I71" s="374" t="s">
        <v>1439</v>
      </c>
      <c r="J71" s="473" t="s">
        <v>1448</v>
      </c>
      <c r="K71" s="236"/>
      <c r="L71" s="226" t="s">
        <v>49</v>
      </c>
      <c r="M71" s="49" t="s">
        <v>533</v>
      </c>
      <c r="N71" s="162">
        <v>1</v>
      </c>
      <c r="O71" s="49"/>
      <c r="P71" s="49"/>
      <c r="Q71" s="49"/>
      <c r="R71" s="163">
        <v>0.15</v>
      </c>
      <c r="S71" s="179"/>
      <c r="T71" s="229" t="s">
        <v>110</v>
      </c>
      <c r="U71" s="235"/>
      <c r="V71" s="235"/>
      <c r="W71" s="237"/>
      <c r="X71" s="259"/>
      <c r="Y71" s="164"/>
      <c r="Z71" s="50"/>
      <c r="AA71" s="231"/>
      <c r="AB71" s="239"/>
      <c r="AC71" s="183"/>
      <c r="AD71" s="260"/>
      <c r="AE71" s="261"/>
    </row>
    <row r="72" spans="1:31" ht="12.75">
      <c r="A72" s="159" t="s">
        <v>114</v>
      </c>
      <c r="B72" s="160" t="s">
        <v>115</v>
      </c>
      <c r="C72" s="460" t="s">
        <v>1461</v>
      </c>
      <c r="D72" s="459" t="s">
        <v>1470</v>
      </c>
      <c r="E72" s="156" t="s">
        <v>470</v>
      </c>
      <c r="F72" s="374" t="s">
        <v>1469</v>
      </c>
      <c r="G72" s="176" t="s">
        <v>522</v>
      </c>
      <c r="H72" s="234">
        <v>1222</v>
      </c>
      <c r="I72" s="374" t="s">
        <v>1439</v>
      </c>
      <c r="J72" s="473" t="s">
        <v>1448</v>
      </c>
      <c r="K72" s="236"/>
      <c r="L72" s="226" t="s">
        <v>49</v>
      </c>
      <c r="M72" s="49" t="s">
        <v>534</v>
      </c>
      <c r="N72" s="162">
        <v>1</v>
      </c>
      <c r="O72" s="49"/>
      <c r="P72" s="49"/>
      <c r="Q72" s="49"/>
      <c r="R72" s="163">
        <v>0.2</v>
      </c>
      <c r="S72" s="179"/>
      <c r="T72" s="229" t="s">
        <v>110</v>
      </c>
      <c r="U72" s="235"/>
      <c r="V72" s="235" t="s">
        <v>99</v>
      </c>
      <c r="W72" s="237"/>
      <c r="X72" s="259"/>
      <c r="Y72" s="164"/>
      <c r="Z72" s="50"/>
      <c r="AA72" s="231"/>
      <c r="AB72" s="239"/>
      <c r="AC72" s="183"/>
      <c r="AD72" s="260"/>
      <c r="AE72" s="261"/>
    </row>
    <row r="73" spans="1:31" ht="12.75">
      <c r="A73" s="159" t="s">
        <v>114</v>
      </c>
      <c r="B73" s="160" t="s">
        <v>115</v>
      </c>
      <c r="C73" s="460" t="s">
        <v>1461</v>
      </c>
      <c r="D73" s="459" t="s">
        <v>1470</v>
      </c>
      <c r="E73" s="156" t="s">
        <v>470</v>
      </c>
      <c r="F73" s="374" t="s">
        <v>1469</v>
      </c>
      <c r="G73" s="176" t="s">
        <v>523</v>
      </c>
      <c r="H73" s="234">
        <v>1222</v>
      </c>
      <c r="I73" s="374" t="s">
        <v>1439</v>
      </c>
      <c r="J73" s="473" t="s">
        <v>1448</v>
      </c>
      <c r="K73" s="236"/>
      <c r="L73" s="226" t="s">
        <v>49</v>
      </c>
      <c r="M73" s="49" t="s">
        <v>224</v>
      </c>
      <c r="N73" s="162">
        <v>1</v>
      </c>
      <c r="O73" s="49"/>
      <c r="P73" s="49"/>
      <c r="Q73" s="49"/>
      <c r="R73" s="163">
        <v>0.1</v>
      </c>
      <c r="S73" s="179"/>
      <c r="T73" s="229" t="s">
        <v>110</v>
      </c>
      <c r="U73" s="235"/>
      <c r="V73" s="235"/>
      <c r="W73" s="237"/>
      <c r="X73" s="259"/>
      <c r="Y73" s="164"/>
      <c r="Z73" s="50"/>
      <c r="AA73" s="231"/>
      <c r="AB73" s="239"/>
      <c r="AC73" s="183"/>
      <c r="AD73" s="260"/>
      <c r="AE73" s="261"/>
    </row>
    <row r="74" spans="1:31" ht="12.75">
      <c r="A74" s="159" t="s">
        <v>114</v>
      </c>
      <c r="B74" s="160" t="s">
        <v>115</v>
      </c>
      <c r="C74" s="460" t="s">
        <v>1461</v>
      </c>
      <c r="D74" s="459" t="s">
        <v>1470</v>
      </c>
      <c r="E74" s="156" t="s">
        <v>470</v>
      </c>
      <c r="F74" s="374" t="s">
        <v>1469</v>
      </c>
      <c r="G74" s="176" t="s">
        <v>524</v>
      </c>
      <c r="H74" s="234">
        <v>1222</v>
      </c>
      <c r="I74" s="374" t="s">
        <v>1439</v>
      </c>
      <c r="J74" s="473" t="s">
        <v>1448</v>
      </c>
      <c r="K74" s="236"/>
      <c r="L74" s="226" t="s">
        <v>49</v>
      </c>
      <c r="M74" s="49" t="s">
        <v>224</v>
      </c>
      <c r="N74" s="162">
        <v>1</v>
      </c>
      <c r="O74" s="49"/>
      <c r="P74" s="49"/>
      <c r="Q74" s="49"/>
      <c r="R74" s="163">
        <v>0.1</v>
      </c>
      <c r="S74" s="179"/>
      <c r="T74" s="229" t="s">
        <v>110</v>
      </c>
      <c r="U74" s="235"/>
      <c r="V74" s="235"/>
      <c r="W74" s="237"/>
      <c r="X74" s="259"/>
      <c r="Y74" s="164"/>
      <c r="Z74" s="50"/>
      <c r="AA74" s="231"/>
      <c r="AB74" s="239"/>
      <c r="AC74" s="183"/>
      <c r="AD74" s="260"/>
      <c r="AE74" s="261"/>
    </row>
    <row r="75" spans="1:31" ht="12.75">
      <c r="A75" s="159" t="s">
        <v>114</v>
      </c>
      <c r="B75" s="160" t="s">
        <v>115</v>
      </c>
      <c r="C75" s="460" t="s">
        <v>1461</v>
      </c>
      <c r="D75" s="459" t="s">
        <v>1470</v>
      </c>
      <c r="E75" s="156" t="s">
        <v>470</v>
      </c>
      <c r="F75" s="374" t="s">
        <v>1469</v>
      </c>
      <c r="G75" s="176" t="s">
        <v>525</v>
      </c>
      <c r="H75" s="234">
        <v>1222</v>
      </c>
      <c r="I75" s="374" t="s">
        <v>1439</v>
      </c>
      <c r="J75" s="473" t="s">
        <v>1448</v>
      </c>
      <c r="K75" s="236"/>
      <c r="L75" s="226" t="s">
        <v>49</v>
      </c>
      <c r="M75" s="49" t="s">
        <v>533</v>
      </c>
      <c r="N75" s="162">
        <v>1</v>
      </c>
      <c r="O75" s="49"/>
      <c r="P75" s="49"/>
      <c r="Q75" s="49"/>
      <c r="R75" s="163">
        <v>0.2</v>
      </c>
      <c r="S75" s="179"/>
      <c r="T75" s="229" t="s">
        <v>110</v>
      </c>
      <c r="U75" s="235"/>
      <c r="V75" s="235"/>
      <c r="W75" s="237"/>
      <c r="X75" s="259"/>
      <c r="Y75" s="164"/>
      <c r="Z75" s="50"/>
      <c r="AA75" s="231"/>
      <c r="AB75" s="239"/>
      <c r="AC75" s="183"/>
      <c r="AD75" s="260"/>
      <c r="AE75" s="261"/>
    </row>
    <row r="76" spans="1:31" ht="12.75">
      <c r="A76" s="159" t="s">
        <v>114</v>
      </c>
      <c r="B76" s="160" t="s">
        <v>115</v>
      </c>
      <c r="C76" s="460" t="s">
        <v>1461</v>
      </c>
      <c r="D76" s="459" t="s">
        <v>1470</v>
      </c>
      <c r="E76" s="156" t="s">
        <v>470</v>
      </c>
      <c r="F76" s="374" t="s">
        <v>1469</v>
      </c>
      <c r="G76" s="176" t="s">
        <v>526</v>
      </c>
      <c r="H76" s="234">
        <v>1222</v>
      </c>
      <c r="I76" s="374" t="s">
        <v>1439</v>
      </c>
      <c r="J76" s="473" t="s">
        <v>1448</v>
      </c>
      <c r="K76" s="236"/>
      <c r="L76" s="226" t="s">
        <v>49</v>
      </c>
      <c r="M76" s="49" t="s">
        <v>535</v>
      </c>
      <c r="N76" s="162">
        <v>1</v>
      </c>
      <c r="O76" s="49"/>
      <c r="P76" s="49"/>
      <c r="Q76" s="49"/>
      <c r="R76" s="163">
        <v>0.3</v>
      </c>
      <c r="S76" s="179"/>
      <c r="T76" s="229" t="s">
        <v>110</v>
      </c>
      <c r="U76" s="235"/>
      <c r="V76" s="235"/>
      <c r="W76" s="237"/>
      <c r="X76" s="259"/>
      <c r="Y76" s="164"/>
      <c r="Z76" s="50"/>
      <c r="AA76" s="231"/>
      <c r="AB76" s="239"/>
      <c r="AC76" s="183"/>
      <c r="AD76" s="260"/>
      <c r="AE76" s="261"/>
    </row>
    <row r="77" spans="1:31" ht="12.75">
      <c r="A77" s="159" t="s">
        <v>114</v>
      </c>
      <c r="B77" s="160" t="s">
        <v>115</v>
      </c>
      <c r="C77" s="460" t="s">
        <v>1461</v>
      </c>
      <c r="D77" s="459" t="s">
        <v>1470</v>
      </c>
      <c r="E77" s="156" t="s">
        <v>470</v>
      </c>
      <c r="F77" s="374" t="s">
        <v>1469</v>
      </c>
      <c r="G77" s="176" t="s">
        <v>527</v>
      </c>
      <c r="H77" s="234">
        <v>1222</v>
      </c>
      <c r="I77" s="374" t="s">
        <v>1439</v>
      </c>
      <c r="J77" s="473" t="s">
        <v>1448</v>
      </c>
      <c r="K77" s="236"/>
      <c r="L77" s="226" t="s">
        <v>49</v>
      </c>
      <c r="M77" s="49" t="s">
        <v>460</v>
      </c>
      <c r="N77" s="162">
        <v>1</v>
      </c>
      <c r="O77" s="49"/>
      <c r="P77" s="49"/>
      <c r="Q77" s="49"/>
      <c r="R77" s="163">
        <v>0.15</v>
      </c>
      <c r="S77" s="179"/>
      <c r="T77" s="229" t="s">
        <v>110</v>
      </c>
      <c r="U77" s="235"/>
      <c r="V77" s="235"/>
      <c r="W77" s="237"/>
      <c r="X77" s="259"/>
      <c r="Y77" s="164"/>
      <c r="Z77" s="50"/>
      <c r="AA77" s="231"/>
      <c r="AB77" s="239"/>
      <c r="AC77" s="183"/>
      <c r="AD77" s="260"/>
      <c r="AE77" s="261"/>
    </row>
    <row r="78" spans="1:31" ht="12.75">
      <c r="A78" s="159" t="s">
        <v>114</v>
      </c>
      <c r="B78" s="160" t="s">
        <v>115</v>
      </c>
      <c r="C78" s="460" t="s">
        <v>1461</v>
      </c>
      <c r="D78" s="459" t="s">
        <v>1470</v>
      </c>
      <c r="E78" s="156" t="s">
        <v>470</v>
      </c>
      <c r="F78" s="374" t="s">
        <v>1469</v>
      </c>
      <c r="G78" s="176" t="s">
        <v>528</v>
      </c>
      <c r="H78" s="234">
        <v>1222</v>
      </c>
      <c r="I78" s="374" t="s">
        <v>1439</v>
      </c>
      <c r="J78" s="473" t="s">
        <v>1448</v>
      </c>
      <c r="K78" s="236"/>
      <c r="L78" s="226" t="s">
        <v>49</v>
      </c>
      <c r="M78" s="49" t="s">
        <v>285</v>
      </c>
      <c r="N78" s="162">
        <v>1</v>
      </c>
      <c r="O78" s="49"/>
      <c r="P78" s="49"/>
      <c r="Q78" s="49"/>
      <c r="R78" s="163">
        <v>0.1</v>
      </c>
      <c r="S78" s="179"/>
      <c r="T78" s="229" t="s">
        <v>110</v>
      </c>
      <c r="U78" s="235"/>
      <c r="V78" s="235"/>
      <c r="W78" s="237"/>
      <c r="X78" s="259"/>
      <c r="Y78" s="164"/>
      <c r="Z78" s="50"/>
      <c r="AA78" s="231"/>
      <c r="AB78" s="239"/>
      <c r="AC78" s="183"/>
      <c r="AD78" s="260"/>
      <c r="AE78" s="261"/>
    </row>
    <row r="79" spans="1:31" ht="12.75">
      <c r="A79" s="159" t="s">
        <v>114</v>
      </c>
      <c r="B79" s="160" t="s">
        <v>115</v>
      </c>
      <c r="C79" s="460" t="s">
        <v>1461</v>
      </c>
      <c r="D79" s="459" t="s">
        <v>1470</v>
      </c>
      <c r="E79" s="156" t="s">
        <v>470</v>
      </c>
      <c r="F79" s="374" t="s">
        <v>1469</v>
      </c>
      <c r="G79" s="176" t="s">
        <v>536</v>
      </c>
      <c r="H79" s="234">
        <v>1222</v>
      </c>
      <c r="I79" s="374" t="s">
        <v>1439</v>
      </c>
      <c r="J79" s="473" t="s">
        <v>1448</v>
      </c>
      <c r="K79" s="236"/>
      <c r="L79" s="226" t="s">
        <v>49</v>
      </c>
      <c r="M79" s="49" t="s">
        <v>549</v>
      </c>
      <c r="N79" s="162">
        <v>1</v>
      </c>
      <c r="O79" s="49">
        <v>30</v>
      </c>
      <c r="P79" s="49">
        <v>50</v>
      </c>
      <c r="Q79" s="49">
        <v>45</v>
      </c>
      <c r="R79" s="163">
        <f>(O79*P79*Q79)/1000000</f>
        <v>0.0675</v>
      </c>
      <c r="S79" s="179"/>
      <c r="T79" s="229" t="s">
        <v>110</v>
      </c>
      <c r="U79" s="235"/>
      <c r="V79" s="235"/>
      <c r="W79" s="237"/>
      <c r="X79" s="259"/>
      <c r="Y79" s="164"/>
      <c r="Z79" s="50"/>
      <c r="AA79" s="231"/>
      <c r="AB79" s="239"/>
      <c r="AC79" s="183"/>
      <c r="AD79" s="260"/>
      <c r="AE79" s="261"/>
    </row>
    <row r="80" spans="1:31" ht="12.75">
      <c r="A80" s="159" t="s">
        <v>114</v>
      </c>
      <c r="B80" s="160" t="s">
        <v>115</v>
      </c>
      <c r="C80" s="460" t="s">
        <v>1461</v>
      </c>
      <c r="D80" s="459" t="s">
        <v>1470</v>
      </c>
      <c r="E80" s="156" t="s">
        <v>470</v>
      </c>
      <c r="F80" s="374" t="s">
        <v>1469</v>
      </c>
      <c r="G80" s="176" t="s">
        <v>537</v>
      </c>
      <c r="H80" s="234">
        <v>1222</v>
      </c>
      <c r="I80" s="374" t="s">
        <v>1439</v>
      </c>
      <c r="J80" s="473" t="s">
        <v>1448</v>
      </c>
      <c r="K80" s="236"/>
      <c r="L80" s="226" t="s">
        <v>49</v>
      </c>
      <c r="M80" s="49" t="s">
        <v>550</v>
      </c>
      <c r="N80" s="162">
        <v>1</v>
      </c>
      <c r="O80" s="49"/>
      <c r="P80" s="49"/>
      <c r="Q80" s="49"/>
      <c r="R80" s="163">
        <v>0.1</v>
      </c>
      <c r="S80" s="179"/>
      <c r="T80" s="229" t="s">
        <v>110</v>
      </c>
      <c r="U80" s="235"/>
      <c r="V80" s="235"/>
      <c r="W80" s="237"/>
      <c r="X80" s="259"/>
      <c r="Y80" s="164"/>
      <c r="Z80" s="50"/>
      <c r="AA80" s="231"/>
      <c r="AB80" s="239"/>
      <c r="AC80" s="183"/>
      <c r="AD80" s="260"/>
      <c r="AE80" s="261"/>
    </row>
    <row r="81" spans="1:31" ht="12.75">
      <c r="A81" s="159" t="s">
        <v>114</v>
      </c>
      <c r="B81" s="160" t="s">
        <v>115</v>
      </c>
      <c r="C81" s="460" t="s">
        <v>1461</v>
      </c>
      <c r="D81" s="459" t="s">
        <v>1470</v>
      </c>
      <c r="E81" s="156" t="s">
        <v>470</v>
      </c>
      <c r="F81" s="374" t="s">
        <v>1471</v>
      </c>
      <c r="G81" s="176" t="s">
        <v>538</v>
      </c>
      <c r="H81" s="234">
        <v>1213</v>
      </c>
      <c r="I81" s="374" t="s">
        <v>1215</v>
      </c>
      <c r="J81" s="473" t="s">
        <v>1432</v>
      </c>
      <c r="K81" s="236"/>
      <c r="L81" s="226" t="s">
        <v>32</v>
      </c>
      <c r="M81" s="49" t="s">
        <v>450</v>
      </c>
      <c r="N81" s="162">
        <v>1</v>
      </c>
      <c r="O81" s="49">
        <v>45</v>
      </c>
      <c r="P81" s="49">
        <v>70</v>
      </c>
      <c r="Q81" s="49">
        <v>60</v>
      </c>
      <c r="R81" s="163">
        <f>(O81*P81*Q81)/1000000</f>
        <v>0.189</v>
      </c>
      <c r="S81" s="179"/>
      <c r="T81" s="229" t="s">
        <v>110</v>
      </c>
      <c r="U81" s="235"/>
      <c r="V81" s="235"/>
      <c r="W81" s="237"/>
      <c r="X81" s="259"/>
      <c r="Y81" s="164"/>
      <c r="Z81" s="50"/>
      <c r="AA81" s="231"/>
      <c r="AB81" s="239"/>
      <c r="AC81" s="183"/>
      <c r="AD81" s="260"/>
      <c r="AE81" s="261"/>
    </row>
    <row r="82" spans="1:31" ht="12.75">
      <c r="A82" s="159" t="s">
        <v>114</v>
      </c>
      <c r="B82" s="160" t="s">
        <v>115</v>
      </c>
      <c r="C82" s="460" t="s">
        <v>1461</v>
      </c>
      <c r="D82" s="459" t="s">
        <v>1470</v>
      </c>
      <c r="E82" s="156" t="s">
        <v>470</v>
      </c>
      <c r="F82" s="374" t="s">
        <v>1469</v>
      </c>
      <c r="G82" s="176" t="s">
        <v>539</v>
      </c>
      <c r="H82" s="234">
        <v>1222</v>
      </c>
      <c r="I82" s="374" t="s">
        <v>1439</v>
      </c>
      <c r="J82" s="473" t="s">
        <v>1448</v>
      </c>
      <c r="K82" s="236"/>
      <c r="L82" s="226" t="s">
        <v>33</v>
      </c>
      <c r="M82" s="49" t="s">
        <v>109</v>
      </c>
      <c r="N82" s="162">
        <v>1</v>
      </c>
      <c r="O82" s="49"/>
      <c r="P82" s="49"/>
      <c r="Q82" s="49"/>
      <c r="R82" s="163">
        <v>0.15</v>
      </c>
      <c r="S82" s="179"/>
      <c r="T82" s="229" t="s">
        <v>110</v>
      </c>
      <c r="U82" s="235"/>
      <c r="V82" s="235"/>
      <c r="W82" s="237"/>
      <c r="X82" s="259"/>
      <c r="Y82" s="164"/>
      <c r="Z82" s="50"/>
      <c r="AA82" s="231"/>
      <c r="AB82" s="239"/>
      <c r="AC82" s="183"/>
      <c r="AD82" s="260"/>
      <c r="AE82" s="261"/>
    </row>
    <row r="83" spans="1:31" ht="12.75">
      <c r="A83" s="159" t="s">
        <v>114</v>
      </c>
      <c r="B83" s="160" t="s">
        <v>115</v>
      </c>
      <c r="C83" s="460" t="s">
        <v>1461</v>
      </c>
      <c r="D83" s="459" t="s">
        <v>1470</v>
      </c>
      <c r="E83" s="156" t="s">
        <v>470</v>
      </c>
      <c r="F83" s="374" t="s">
        <v>1469</v>
      </c>
      <c r="G83" s="176" t="s">
        <v>540</v>
      </c>
      <c r="H83" s="234">
        <v>1222</v>
      </c>
      <c r="I83" s="374" t="s">
        <v>1439</v>
      </c>
      <c r="J83" s="473" t="s">
        <v>1448</v>
      </c>
      <c r="K83" s="236"/>
      <c r="L83" s="226" t="s">
        <v>33</v>
      </c>
      <c r="M83" s="49" t="s">
        <v>109</v>
      </c>
      <c r="N83" s="162">
        <v>1</v>
      </c>
      <c r="O83" s="49"/>
      <c r="P83" s="49"/>
      <c r="Q83" s="49"/>
      <c r="R83" s="163">
        <v>0.15</v>
      </c>
      <c r="S83" s="179"/>
      <c r="T83" s="229" t="s">
        <v>110</v>
      </c>
      <c r="U83" s="235"/>
      <c r="V83" s="235"/>
      <c r="W83" s="237"/>
      <c r="X83" s="259"/>
      <c r="Y83" s="164"/>
      <c r="Z83" s="50"/>
      <c r="AA83" s="231"/>
      <c r="AB83" s="239"/>
      <c r="AC83" s="183"/>
      <c r="AD83" s="260"/>
      <c r="AE83" s="261"/>
    </row>
    <row r="84" spans="1:31" ht="12.75">
      <c r="A84" s="159" t="s">
        <v>114</v>
      </c>
      <c r="B84" s="160" t="s">
        <v>115</v>
      </c>
      <c r="C84" s="460" t="s">
        <v>1461</v>
      </c>
      <c r="D84" s="459" t="s">
        <v>1470</v>
      </c>
      <c r="E84" s="156" t="s">
        <v>470</v>
      </c>
      <c r="F84" s="374" t="s">
        <v>1469</v>
      </c>
      <c r="G84" s="176" t="s">
        <v>541</v>
      </c>
      <c r="H84" s="234">
        <v>1222</v>
      </c>
      <c r="I84" s="374" t="s">
        <v>1439</v>
      </c>
      <c r="J84" s="473" t="s">
        <v>1448</v>
      </c>
      <c r="K84" s="236"/>
      <c r="L84" s="226" t="s">
        <v>33</v>
      </c>
      <c r="M84" s="49" t="s">
        <v>109</v>
      </c>
      <c r="N84" s="162">
        <v>1</v>
      </c>
      <c r="O84" s="49"/>
      <c r="P84" s="49"/>
      <c r="Q84" s="49"/>
      <c r="R84" s="163">
        <v>0.15</v>
      </c>
      <c r="S84" s="179"/>
      <c r="T84" s="229" t="s">
        <v>110</v>
      </c>
      <c r="U84" s="235"/>
      <c r="V84" s="235"/>
      <c r="W84" s="237"/>
      <c r="X84" s="259"/>
      <c r="Y84" s="164"/>
      <c r="Z84" s="50"/>
      <c r="AA84" s="231"/>
      <c r="AB84" s="239"/>
      <c r="AC84" s="183"/>
      <c r="AD84" s="260"/>
      <c r="AE84" s="261"/>
    </row>
    <row r="85" spans="1:31" ht="12.75">
      <c r="A85" s="159" t="s">
        <v>114</v>
      </c>
      <c r="B85" s="160" t="s">
        <v>115</v>
      </c>
      <c r="C85" s="460" t="s">
        <v>1461</v>
      </c>
      <c r="D85" s="459" t="s">
        <v>1470</v>
      </c>
      <c r="E85" s="156" t="s">
        <v>470</v>
      </c>
      <c r="F85" s="374" t="s">
        <v>1469</v>
      </c>
      <c r="G85" s="176" t="s">
        <v>542</v>
      </c>
      <c r="H85" s="234">
        <v>1222</v>
      </c>
      <c r="I85" s="374" t="s">
        <v>1439</v>
      </c>
      <c r="J85" s="473" t="s">
        <v>1448</v>
      </c>
      <c r="K85" s="236"/>
      <c r="L85" s="226" t="s">
        <v>33</v>
      </c>
      <c r="M85" s="49" t="s">
        <v>166</v>
      </c>
      <c r="N85" s="162">
        <v>1</v>
      </c>
      <c r="O85" s="49"/>
      <c r="P85" s="49"/>
      <c r="Q85" s="49"/>
      <c r="R85" s="163">
        <v>0.1</v>
      </c>
      <c r="S85" s="179"/>
      <c r="T85" s="229" t="s">
        <v>110</v>
      </c>
      <c r="U85" s="235"/>
      <c r="V85" s="235"/>
      <c r="W85" s="237"/>
      <c r="X85" s="259"/>
      <c r="Y85" s="164"/>
      <c r="Z85" s="50"/>
      <c r="AA85" s="231"/>
      <c r="AB85" s="239"/>
      <c r="AC85" s="183"/>
      <c r="AD85" s="260"/>
      <c r="AE85" s="261"/>
    </row>
    <row r="86" spans="1:31" ht="12.75">
      <c r="A86" s="159" t="s">
        <v>114</v>
      </c>
      <c r="B86" s="160" t="s">
        <v>115</v>
      </c>
      <c r="C86" s="460" t="s">
        <v>1461</v>
      </c>
      <c r="D86" s="459" t="s">
        <v>1470</v>
      </c>
      <c r="E86" s="156" t="s">
        <v>470</v>
      </c>
      <c r="F86" s="374" t="s">
        <v>1469</v>
      </c>
      <c r="G86" s="176" t="s">
        <v>543</v>
      </c>
      <c r="H86" s="234">
        <v>1222</v>
      </c>
      <c r="I86" s="374" t="s">
        <v>1439</v>
      </c>
      <c r="J86" s="473" t="s">
        <v>1448</v>
      </c>
      <c r="K86" s="236"/>
      <c r="L86" s="226" t="s">
        <v>33</v>
      </c>
      <c r="M86" s="49" t="s">
        <v>166</v>
      </c>
      <c r="N86" s="162">
        <v>1</v>
      </c>
      <c r="O86" s="49"/>
      <c r="P86" s="49"/>
      <c r="Q86" s="49"/>
      <c r="R86" s="163">
        <v>0.1</v>
      </c>
      <c r="S86" s="179"/>
      <c r="T86" s="229" t="s">
        <v>110</v>
      </c>
      <c r="U86" s="235"/>
      <c r="V86" s="235"/>
      <c r="W86" s="237"/>
      <c r="X86" s="259"/>
      <c r="Y86" s="164"/>
      <c r="Z86" s="50"/>
      <c r="AA86" s="231"/>
      <c r="AB86" s="239"/>
      <c r="AC86" s="183"/>
      <c r="AD86" s="260"/>
      <c r="AE86" s="261"/>
    </row>
    <row r="87" spans="1:31" ht="12.75">
      <c r="A87" s="159" t="s">
        <v>114</v>
      </c>
      <c r="B87" s="160" t="s">
        <v>115</v>
      </c>
      <c r="C87" s="460" t="s">
        <v>1461</v>
      </c>
      <c r="D87" s="459" t="s">
        <v>1470</v>
      </c>
      <c r="E87" s="156" t="s">
        <v>470</v>
      </c>
      <c r="F87" s="374" t="s">
        <v>1469</v>
      </c>
      <c r="G87" s="176" t="s">
        <v>544</v>
      </c>
      <c r="H87" s="234">
        <v>1222</v>
      </c>
      <c r="I87" s="374" t="s">
        <v>1439</v>
      </c>
      <c r="J87" s="473" t="s">
        <v>1448</v>
      </c>
      <c r="K87" s="236"/>
      <c r="L87" s="226" t="s">
        <v>33</v>
      </c>
      <c r="M87" s="49" t="s">
        <v>166</v>
      </c>
      <c r="N87" s="162">
        <v>1</v>
      </c>
      <c r="O87" s="49"/>
      <c r="P87" s="49"/>
      <c r="Q87" s="49"/>
      <c r="R87" s="163">
        <v>0.1</v>
      </c>
      <c r="S87" s="179"/>
      <c r="T87" s="229" t="s">
        <v>110</v>
      </c>
      <c r="U87" s="235"/>
      <c r="V87" s="235"/>
      <c r="W87" s="237"/>
      <c r="X87" s="259"/>
      <c r="Y87" s="164"/>
      <c r="Z87" s="50"/>
      <c r="AA87" s="231"/>
      <c r="AB87" s="239"/>
      <c r="AC87" s="183"/>
      <c r="AD87" s="260"/>
      <c r="AE87" s="261"/>
    </row>
    <row r="88" spans="1:31" ht="12.75">
      <c r="A88" s="159" t="s">
        <v>114</v>
      </c>
      <c r="B88" s="160" t="s">
        <v>115</v>
      </c>
      <c r="C88" s="460" t="s">
        <v>1461</v>
      </c>
      <c r="D88" s="459" t="s">
        <v>1470</v>
      </c>
      <c r="E88" s="156" t="s">
        <v>470</v>
      </c>
      <c r="F88" s="374" t="s">
        <v>1469</v>
      </c>
      <c r="G88" s="176" t="s">
        <v>545</v>
      </c>
      <c r="H88" s="234">
        <v>1222</v>
      </c>
      <c r="I88" s="374" t="s">
        <v>1439</v>
      </c>
      <c r="J88" s="473" t="s">
        <v>1448</v>
      </c>
      <c r="K88" s="236"/>
      <c r="L88" s="226" t="s">
        <v>33</v>
      </c>
      <c r="M88" s="49" t="s">
        <v>166</v>
      </c>
      <c r="N88" s="162">
        <v>1</v>
      </c>
      <c r="O88" s="49"/>
      <c r="P88" s="49"/>
      <c r="Q88" s="49"/>
      <c r="R88" s="163">
        <v>0.1</v>
      </c>
      <c r="S88" s="179"/>
      <c r="T88" s="229" t="s">
        <v>110</v>
      </c>
      <c r="U88" s="235"/>
      <c r="V88" s="235"/>
      <c r="W88" s="237"/>
      <c r="X88" s="259"/>
      <c r="Y88" s="164"/>
      <c r="Z88" s="50"/>
      <c r="AA88" s="231"/>
      <c r="AB88" s="239"/>
      <c r="AC88" s="183"/>
      <c r="AD88" s="260"/>
      <c r="AE88" s="261"/>
    </row>
    <row r="89" spans="1:31" ht="12.75">
      <c r="A89" s="159" t="s">
        <v>114</v>
      </c>
      <c r="B89" s="160" t="s">
        <v>115</v>
      </c>
      <c r="C89" s="460" t="s">
        <v>1461</v>
      </c>
      <c r="D89" s="459" t="s">
        <v>1470</v>
      </c>
      <c r="E89" s="156" t="s">
        <v>470</v>
      </c>
      <c r="F89" s="374" t="s">
        <v>1469</v>
      </c>
      <c r="G89" s="176" t="s">
        <v>546</v>
      </c>
      <c r="H89" s="234">
        <v>1222</v>
      </c>
      <c r="I89" s="374" t="s">
        <v>1439</v>
      </c>
      <c r="J89" s="473" t="s">
        <v>1448</v>
      </c>
      <c r="K89" s="236"/>
      <c r="L89" s="226" t="s">
        <v>33</v>
      </c>
      <c r="M89" s="49" t="s">
        <v>264</v>
      </c>
      <c r="N89" s="162">
        <v>1</v>
      </c>
      <c r="O89" s="49"/>
      <c r="P89" s="49"/>
      <c r="Q89" s="49"/>
      <c r="R89" s="163">
        <v>0.15</v>
      </c>
      <c r="S89" s="179"/>
      <c r="T89" s="229" t="s">
        <v>110</v>
      </c>
      <c r="U89" s="235"/>
      <c r="V89" s="235"/>
      <c r="W89" s="237"/>
      <c r="X89" s="259"/>
      <c r="Y89" s="164"/>
      <c r="Z89" s="50"/>
      <c r="AA89" s="231"/>
      <c r="AB89" s="239"/>
      <c r="AC89" s="183"/>
      <c r="AD89" s="260"/>
      <c r="AE89" s="261"/>
    </row>
    <row r="90" spans="1:31" ht="12.75">
      <c r="A90" s="159" t="s">
        <v>114</v>
      </c>
      <c r="B90" s="160" t="s">
        <v>115</v>
      </c>
      <c r="C90" s="460" t="s">
        <v>1461</v>
      </c>
      <c r="D90" s="459" t="s">
        <v>1470</v>
      </c>
      <c r="E90" s="156" t="s">
        <v>470</v>
      </c>
      <c r="F90" s="374" t="s">
        <v>1469</v>
      </c>
      <c r="G90" s="176" t="s">
        <v>547</v>
      </c>
      <c r="H90" s="234">
        <v>1222</v>
      </c>
      <c r="I90" s="374" t="s">
        <v>1439</v>
      </c>
      <c r="J90" s="473" t="s">
        <v>1448</v>
      </c>
      <c r="K90" s="236"/>
      <c r="L90" s="226" t="s">
        <v>48</v>
      </c>
      <c r="M90" s="49" t="s">
        <v>560</v>
      </c>
      <c r="N90" s="162">
        <v>1</v>
      </c>
      <c r="O90" s="49">
        <v>180</v>
      </c>
      <c r="P90" s="49">
        <v>90</v>
      </c>
      <c r="Q90" s="49">
        <v>2</v>
      </c>
      <c r="R90" s="163">
        <f aca="true" t="shared" si="2" ref="R90:R100">(O90*P90*Q90)/1000000</f>
        <v>0.0324</v>
      </c>
      <c r="S90" s="179"/>
      <c r="T90" s="229" t="s">
        <v>110</v>
      </c>
      <c r="U90" s="235"/>
      <c r="V90" s="235"/>
      <c r="W90" s="237"/>
      <c r="X90" s="259"/>
      <c r="Y90" s="164"/>
      <c r="Z90" s="50"/>
      <c r="AA90" s="231"/>
      <c r="AB90" s="239"/>
      <c r="AC90" s="183"/>
      <c r="AD90" s="260"/>
      <c r="AE90" s="261"/>
    </row>
    <row r="91" spans="1:31" ht="12.75">
      <c r="A91" s="159" t="s">
        <v>114</v>
      </c>
      <c r="B91" s="160" t="s">
        <v>115</v>
      </c>
      <c r="C91" s="460" t="s">
        <v>1461</v>
      </c>
      <c r="D91" s="459" t="s">
        <v>1470</v>
      </c>
      <c r="E91" s="156" t="s">
        <v>470</v>
      </c>
      <c r="F91" s="374" t="s">
        <v>1469</v>
      </c>
      <c r="G91" s="176" t="s">
        <v>548</v>
      </c>
      <c r="H91" s="234">
        <v>1222</v>
      </c>
      <c r="I91" s="374" t="s">
        <v>1439</v>
      </c>
      <c r="J91" s="473" t="s">
        <v>1448</v>
      </c>
      <c r="K91" s="236"/>
      <c r="L91" s="226" t="s">
        <v>48</v>
      </c>
      <c r="M91" s="49" t="s">
        <v>560</v>
      </c>
      <c r="N91" s="162">
        <v>1</v>
      </c>
      <c r="O91" s="49">
        <v>180</v>
      </c>
      <c r="P91" s="49">
        <v>90</v>
      </c>
      <c r="Q91" s="49">
        <v>2</v>
      </c>
      <c r="R91" s="163">
        <f t="shared" si="2"/>
        <v>0.0324</v>
      </c>
      <c r="S91" s="179"/>
      <c r="T91" s="229" t="s">
        <v>110</v>
      </c>
      <c r="U91" s="235"/>
      <c r="V91" s="235"/>
      <c r="W91" s="237"/>
      <c r="X91" s="259"/>
      <c r="Y91" s="164"/>
      <c r="Z91" s="50"/>
      <c r="AA91" s="231"/>
      <c r="AB91" s="239"/>
      <c r="AC91" s="183"/>
      <c r="AD91" s="260"/>
      <c r="AE91" s="261"/>
    </row>
    <row r="92" spans="1:31" ht="12.75">
      <c r="A92" s="159" t="s">
        <v>114</v>
      </c>
      <c r="B92" s="160" t="s">
        <v>115</v>
      </c>
      <c r="C92" s="460" t="s">
        <v>1461</v>
      </c>
      <c r="D92" s="459" t="s">
        <v>1470</v>
      </c>
      <c r="E92" s="156" t="s">
        <v>470</v>
      </c>
      <c r="F92" s="374" t="s">
        <v>1469</v>
      </c>
      <c r="G92" s="176" t="s">
        <v>551</v>
      </c>
      <c r="H92" s="234"/>
      <c r="I92" s="235"/>
      <c r="J92" s="157"/>
      <c r="K92" s="489" t="s">
        <v>1463</v>
      </c>
      <c r="L92" s="226" t="s">
        <v>48</v>
      </c>
      <c r="M92" s="49" t="s">
        <v>560</v>
      </c>
      <c r="N92" s="162">
        <v>1</v>
      </c>
      <c r="O92" s="49">
        <v>180</v>
      </c>
      <c r="P92" s="49">
        <v>90</v>
      </c>
      <c r="Q92" s="49">
        <v>2</v>
      </c>
      <c r="R92" s="163">
        <f t="shared" si="2"/>
        <v>0.0324</v>
      </c>
      <c r="S92" s="179"/>
      <c r="T92" s="229" t="s">
        <v>110</v>
      </c>
      <c r="U92" s="235"/>
      <c r="V92" s="235"/>
      <c r="W92" s="237"/>
      <c r="X92" s="259"/>
      <c r="Y92" s="164"/>
      <c r="Z92" s="50"/>
      <c r="AA92" s="231"/>
      <c r="AB92" s="239"/>
      <c r="AC92" s="183"/>
      <c r="AD92" s="260"/>
      <c r="AE92" s="261"/>
    </row>
    <row r="93" spans="1:31" ht="12.75">
      <c r="A93" s="159" t="s">
        <v>114</v>
      </c>
      <c r="B93" s="160" t="s">
        <v>115</v>
      </c>
      <c r="C93" s="460" t="s">
        <v>1461</v>
      </c>
      <c r="D93" s="459" t="s">
        <v>1470</v>
      </c>
      <c r="E93" s="156" t="s">
        <v>470</v>
      </c>
      <c r="F93" s="374" t="s">
        <v>1469</v>
      </c>
      <c r="G93" s="176" t="s">
        <v>552</v>
      </c>
      <c r="H93" s="234"/>
      <c r="I93" s="235"/>
      <c r="J93" s="157"/>
      <c r="K93" s="489" t="s">
        <v>1463</v>
      </c>
      <c r="L93" s="226" t="s">
        <v>48</v>
      </c>
      <c r="M93" s="49" t="s">
        <v>560</v>
      </c>
      <c r="N93" s="162">
        <v>1</v>
      </c>
      <c r="O93" s="49">
        <v>180</v>
      </c>
      <c r="P93" s="49">
        <v>90</v>
      </c>
      <c r="Q93" s="49">
        <v>2</v>
      </c>
      <c r="R93" s="163">
        <f t="shared" si="2"/>
        <v>0.0324</v>
      </c>
      <c r="S93" s="179"/>
      <c r="T93" s="229" t="s">
        <v>110</v>
      </c>
      <c r="U93" s="235"/>
      <c r="V93" s="235"/>
      <c r="W93" s="237"/>
      <c r="X93" s="259"/>
      <c r="Y93" s="164"/>
      <c r="Z93" s="50"/>
      <c r="AA93" s="231"/>
      <c r="AB93" s="239"/>
      <c r="AC93" s="183"/>
      <c r="AD93" s="260"/>
      <c r="AE93" s="261"/>
    </row>
    <row r="94" spans="1:31" ht="12.75">
      <c r="A94" s="159" t="s">
        <v>114</v>
      </c>
      <c r="B94" s="160" t="s">
        <v>115</v>
      </c>
      <c r="C94" s="460" t="s">
        <v>1461</v>
      </c>
      <c r="D94" s="459" t="s">
        <v>1470</v>
      </c>
      <c r="E94" s="156" t="s">
        <v>470</v>
      </c>
      <c r="F94" s="374" t="s">
        <v>1469</v>
      </c>
      <c r="G94" s="176" t="s">
        <v>553</v>
      </c>
      <c r="H94" s="234">
        <v>1222</v>
      </c>
      <c r="I94" s="374" t="s">
        <v>1439</v>
      </c>
      <c r="J94" s="473" t="s">
        <v>1448</v>
      </c>
      <c r="K94" s="236"/>
      <c r="L94" s="226" t="s">
        <v>48</v>
      </c>
      <c r="M94" s="49" t="s">
        <v>561</v>
      </c>
      <c r="N94" s="162">
        <v>1</v>
      </c>
      <c r="O94" s="49">
        <v>30</v>
      </c>
      <c r="P94" s="49">
        <v>90</v>
      </c>
      <c r="Q94" s="49">
        <v>3</v>
      </c>
      <c r="R94" s="163">
        <f t="shared" si="2"/>
        <v>0.0081</v>
      </c>
      <c r="S94" s="179"/>
      <c r="T94" s="229" t="s">
        <v>110</v>
      </c>
      <c r="U94" s="235"/>
      <c r="V94" s="235"/>
      <c r="W94" s="237"/>
      <c r="X94" s="259"/>
      <c r="Y94" s="164"/>
      <c r="Z94" s="50"/>
      <c r="AA94" s="231"/>
      <c r="AB94" s="239"/>
      <c r="AC94" s="183"/>
      <c r="AD94" s="260"/>
      <c r="AE94" s="261"/>
    </row>
    <row r="95" spans="1:31" ht="12.75">
      <c r="A95" s="159" t="s">
        <v>114</v>
      </c>
      <c r="B95" s="160" t="s">
        <v>115</v>
      </c>
      <c r="C95" s="460" t="s">
        <v>1461</v>
      </c>
      <c r="D95" s="459" t="s">
        <v>1470</v>
      </c>
      <c r="E95" s="156" t="s">
        <v>470</v>
      </c>
      <c r="F95" s="374" t="s">
        <v>1469</v>
      </c>
      <c r="G95" s="176" t="s">
        <v>554</v>
      </c>
      <c r="H95" s="234">
        <v>1222</v>
      </c>
      <c r="I95" s="374" t="s">
        <v>1439</v>
      </c>
      <c r="J95" s="473" t="s">
        <v>1448</v>
      </c>
      <c r="K95" s="236"/>
      <c r="L95" s="226" t="s">
        <v>48</v>
      </c>
      <c r="M95" s="49" t="s">
        <v>561</v>
      </c>
      <c r="N95" s="162">
        <v>1</v>
      </c>
      <c r="O95" s="49">
        <v>30</v>
      </c>
      <c r="P95" s="49">
        <v>90</v>
      </c>
      <c r="Q95" s="49">
        <v>3</v>
      </c>
      <c r="R95" s="163">
        <f t="shared" si="2"/>
        <v>0.0081</v>
      </c>
      <c r="S95" s="179"/>
      <c r="T95" s="229" t="s">
        <v>110</v>
      </c>
      <c r="U95" s="235"/>
      <c r="V95" s="235"/>
      <c r="W95" s="237"/>
      <c r="X95" s="259"/>
      <c r="Y95" s="164"/>
      <c r="Z95" s="50"/>
      <c r="AA95" s="231"/>
      <c r="AB95" s="239"/>
      <c r="AC95" s="183"/>
      <c r="AD95" s="260"/>
      <c r="AE95" s="261"/>
    </row>
    <row r="96" spans="1:31" ht="12.75">
      <c r="A96" s="159" t="s">
        <v>114</v>
      </c>
      <c r="B96" s="160" t="s">
        <v>115</v>
      </c>
      <c r="C96" s="460" t="s">
        <v>1461</v>
      </c>
      <c r="D96" s="459" t="s">
        <v>1470</v>
      </c>
      <c r="E96" s="156" t="s">
        <v>470</v>
      </c>
      <c r="F96" s="374" t="s">
        <v>1469</v>
      </c>
      <c r="G96" s="176" t="s">
        <v>555</v>
      </c>
      <c r="H96" s="234"/>
      <c r="I96" s="235"/>
      <c r="J96" s="157"/>
      <c r="K96" s="489" t="s">
        <v>1463</v>
      </c>
      <c r="L96" s="226" t="s">
        <v>48</v>
      </c>
      <c r="M96" s="49" t="s">
        <v>561</v>
      </c>
      <c r="N96" s="162">
        <v>1</v>
      </c>
      <c r="O96" s="49">
        <v>30</v>
      </c>
      <c r="P96" s="49">
        <v>90</v>
      </c>
      <c r="Q96" s="49">
        <v>3</v>
      </c>
      <c r="R96" s="163">
        <f t="shared" si="2"/>
        <v>0.0081</v>
      </c>
      <c r="S96" s="179"/>
      <c r="T96" s="229" t="s">
        <v>110</v>
      </c>
      <c r="U96" s="235"/>
      <c r="V96" s="235"/>
      <c r="W96" s="237"/>
      <c r="X96" s="259"/>
      <c r="Y96" s="164"/>
      <c r="Z96" s="50"/>
      <c r="AA96" s="231"/>
      <c r="AB96" s="239"/>
      <c r="AC96" s="183"/>
      <c r="AD96" s="260"/>
      <c r="AE96" s="261"/>
    </row>
    <row r="97" spans="1:31" ht="12.75">
      <c r="A97" s="159" t="s">
        <v>114</v>
      </c>
      <c r="B97" s="160" t="s">
        <v>115</v>
      </c>
      <c r="C97" s="460" t="s">
        <v>1461</v>
      </c>
      <c r="D97" s="459" t="s">
        <v>1470</v>
      </c>
      <c r="E97" s="156" t="s">
        <v>470</v>
      </c>
      <c r="F97" s="374" t="s">
        <v>1469</v>
      </c>
      <c r="G97" s="176" t="s">
        <v>556</v>
      </c>
      <c r="H97" s="234"/>
      <c r="I97" s="235"/>
      <c r="J97" s="157"/>
      <c r="K97" s="489" t="s">
        <v>1463</v>
      </c>
      <c r="L97" s="226" t="s">
        <v>48</v>
      </c>
      <c r="M97" s="49" t="s">
        <v>561</v>
      </c>
      <c r="N97" s="162">
        <v>1</v>
      </c>
      <c r="O97" s="49">
        <v>30</v>
      </c>
      <c r="P97" s="49">
        <v>90</v>
      </c>
      <c r="Q97" s="49">
        <v>3</v>
      </c>
      <c r="R97" s="163">
        <f t="shared" si="2"/>
        <v>0.0081</v>
      </c>
      <c r="S97" s="179"/>
      <c r="T97" s="229" t="s">
        <v>110</v>
      </c>
      <c r="U97" s="235"/>
      <c r="V97" s="235"/>
      <c r="W97" s="237"/>
      <c r="X97" s="259"/>
      <c r="Y97" s="164"/>
      <c r="Z97" s="50"/>
      <c r="AA97" s="231"/>
      <c r="AB97" s="239"/>
      <c r="AC97" s="183"/>
      <c r="AD97" s="260"/>
      <c r="AE97" s="261"/>
    </row>
    <row r="98" spans="1:31" ht="12.75">
      <c r="A98" s="159" t="s">
        <v>114</v>
      </c>
      <c r="B98" s="160" t="s">
        <v>115</v>
      </c>
      <c r="C98" s="460" t="s">
        <v>1461</v>
      </c>
      <c r="D98" s="459" t="s">
        <v>1470</v>
      </c>
      <c r="E98" s="156" t="s">
        <v>470</v>
      </c>
      <c r="F98" s="374" t="s">
        <v>1467</v>
      </c>
      <c r="G98" s="176" t="s">
        <v>557</v>
      </c>
      <c r="H98" s="234">
        <v>1222</v>
      </c>
      <c r="I98" s="436" t="s">
        <v>1439</v>
      </c>
      <c r="J98" s="642" t="s">
        <v>1442</v>
      </c>
      <c r="K98" s="489"/>
      <c r="L98" s="226" t="s">
        <v>49</v>
      </c>
      <c r="M98" s="49" t="s">
        <v>562</v>
      </c>
      <c r="N98" s="162">
        <v>1</v>
      </c>
      <c r="O98" s="49">
        <v>100</v>
      </c>
      <c r="P98" s="49">
        <v>160</v>
      </c>
      <c r="Q98" s="49">
        <v>200</v>
      </c>
      <c r="R98" s="163">
        <f t="shared" si="2"/>
        <v>3.2</v>
      </c>
      <c r="S98" s="179"/>
      <c r="T98" s="229" t="s">
        <v>110</v>
      </c>
      <c r="U98" s="235" t="s">
        <v>99</v>
      </c>
      <c r="V98" s="235" t="s">
        <v>99</v>
      </c>
      <c r="W98" s="237"/>
      <c r="X98" s="259"/>
      <c r="Y98" s="164"/>
      <c r="Z98" s="50"/>
      <c r="AA98" s="231"/>
      <c r="AB98" s="239"/>
      <c r="AC98" s="183"/>
      <c r="AD98" s="260"/>
      <c r="AE98" s="261"/>
    </row>
    <row r="99" spans="1:31" ht="12.75">
      <c r="A99" s="159" t="s">
        <v>114</v>
      </c>
      <c r="B99" s="160" t="s">
        <v>115</v>
      </c>
      <c r="C99" s="460" t="s">
        <v>1461</v>
      </c>
      <c r="D99" s="459" t="s">
        <v>1470</v>
      </c>
      <c r="E99" s="156" t="s">
        <v>470</v>
      </c>
      <c r="F99" s="374" t="s">
        <v>1469</v>
      </c>
      <c r="G99" s="176" t="s">
        <v>558</v>
      </c>
      <c r="H99" s="234"/>
      <c r="I99" s="235"/>
      <c r="J99" s="157"/>
      <c r="K99" s="489" t="s">
        <v>1463</v>
      </c>
      <c r="L99" s="226" t="s">
        <v>49</v>
      </c>
      <c r="M99" s="49" t="s">
        <v>563</v>
      </c>
      <c r="N99" s="162">
        <v>1</v>
      </c>
      <c r="O99" s="49">
        <v>340</v>
      </c>
      <c r="P99" s="49">
        <v>55</v>
      </c>
      <c r="Q99" s="49">
        <v>15</v>
      </c>
      <c r="R99" s="163">
        <f t="shared" si="2"/>
        <v>0.2805</v>
      </c>
      <c r="S99" s="179"/>
      <c r="T99" s="229" t="s">
        <v>110</v>
      </c>
      <c r="U99" s="235"/>
      <c r="V99" s="235"/>
      <c r="W99" s="237"/>
      <c r="X99" s="259"/>
      <c r="Y99" s="164"/>
      <c r="Z99" s="50"/>
      <c r="AA99" s="231"/>
      <c r="AB99" s="239"/>
      <c r="AC99" s="183"/>
      <c r="AD99" s="260"/>
      <c r="AE99" s="261"/>
    </row>
    <row r="100" spans="1:31" ht="12.75">
      <c r="A100" s="159" t="s">
        <v>114</v>
      </c>
      <c r="B100" s="160" t="s">
        <v>115</v>
      </c>
      <c r="C100" s="460" t="s">
        <v>1461</v>
      </c>
      <c r="D100" s="459" t="s">
        <v>1470</v>
      </c>
      <c r="E100" s="156" t="s">
        <v>470</v>
      </c>
      <c r="F100" s="374" t="s">
        <v>1469</v>
      </c>
      <c r="G100" s="176" t="s">
        <v>559</v>
      </c>
      <c r="H100" s="234"/>
      <c r="I100" s="235"/>
      <c r="J100" s="157"/>
      <c r="K100" s="489" t="s">
        <v>1463</v>
      </c>
      <c r="L100" s="226" t="s">
        <v>48</v>
      </c>
      <c r="M100" s="49" t="s">
        <v>564</v>
      </c>
      <c r="N100" s="162">
        <v>1</v>
      </c>
      <c r="O100" s="49">
        <v>175</v>
      </c>
      <c r="P100" s="49">
        <v>40</v>
      </c>
      <c r="Q100" s="49">
        <v>20</v>
      </c>
      <c r="R100" s="163">
        <f t="shared" si="2"/>
        <v>0.14</v>
      </c>
      <c r="S100" s="179"/>
      <c r="T100" s="229" t="s">
        <v>110</v>
      </c>
      <c r="U100" s="235"/>
      <c r="V100" s="235"/>
      <c r="W100" s="237"/>
      <c r="X100" s="259"/>
      <c r="Y100" s="164"/>
      <c r="Z100" s="50"/>
      <c r="AA100" s="231"/>
      <c r="AB100" s="239"/>
      <c r="AC100" s="183"/>
      <c r="AD100" s="260"/>
      <c r="AE100" s="261"/>
    </row>
    <row r="101" spans="1:31" ht="25.5">
      <c r="A101" s="159" t="s">
        <v>114</v>
      </c>
      <c r="B101" s="160" t="s">
        <v>115</v>
      </c>
      <c r="C101" s="460" t="s">
        <v>1461</v>
      </c>
      <c r="D101" s="459" t="s">
        <v>1470</v>
      </c>
      <c r="E101" s="156" t="s">
        <v>470</v>
      </c>
      <c r="F101" s="374" t="s">
        <v>1469</v>
      </c>
      <c r="G101" s="176"/>
      <c r="H101" s="234">
        <v>1222</v>
      </c>
      <c r="I101" s="374" t="s">
        <v>1439</v>
      </c>
      <c r="J101" s="473" t="s">
        <v>1448</v>
      </c>
      <c r="K101" s="236"/>
      <c r="L101" s="226" t="s">
        <v>49</v>
      </c>
      <c r="M101" s="49" t="s">
        <v>565</v>
      </c>
      <c r="N101" s="162">
        <v>1</v>
      </c>
      <c r="O101" s="49"/>
      <c r="P101" s="49"/>
      <c r="Q101" s="49"/>
      <c r="R101" s="163">
        <v>1</v>
      </c>
      <c r="S101" s="179"/>
      <c r="T101" s="229" t="s">
        <v>110</v>
      </c>
      <c r="U101" s="235"/>
      <c r="V101" s="235"/>
      <c r="W101" s="237"/>
      <c r="X101" s="259"/>
      <c r="Y101" s="164"/>
      <c r="Z101" s="50"/>
      <c r="AA101" s="231"/>
      <c r="AB101" s="239"/>
      <c r="AC101" s="183"/>
      <c r="AD101" s="260"/>
      <c r="AE101" s="261"/>
    </row>
    <row r="102" spans="1:31" ht="12.75">
      <c r="A102" s="159" t="s">
        <v>114</v>
      </c>
      <c r="B102" s="160" t="s">
        <v>115</v>
      </c>
      <c r="C102" s="460" t="s">
        <v>1461</v>
      </c>
      <c r="D102" s="459" t="s">
        <v>1470</v>
      </c>
      <c r="E102" s="156" t="s">
        <v>470</v>
      </c>
      <c r="F102" s="374" t="s">
        <v>1469</v>
      </c>
      <c r="G102" s="176"/>
      <c r="H102" s="234">
        <v>1222</v>
      </c>
      <c r="I102" s="374" t="s">
        <v>1439</v>
      </c>
      <c r="J102" s="473" t="s">
        <v>1448</v>
      </c>
      <c r="K102" s="236"/>
      <c r="L102" s="226"/>
      <c r="M102" s="49"/>
      <c r="N102" s="162">
        <v>1</v>
      </c>
      <c r="O102" s="49"/>
      <c r="P102" s="49"/>
      <c r="Q102" s="49"/>
      <c r="R102" s="163">
        <f>(O102*P102*Q102)/1000000</f>
        <v>0</v>
      </c>
      <c r="S102" s="179"/>
      <c r="T102" s="229" t="s">
        <v>110</v>
      </c>
      <c r="U102" s="235"/>
      <c r="V102" s="235"/>
      <c r="W102" s="237"/>
      <c r="X102" s="259"/>
      <c r="Y102" s="164" t="s">
        <v>59</v>
      </c>
      <c r="Z102" s="50" t="s">
        <v>459</v>
      </c>
      <c r="AA102" s="231"/>
      <c r="AB102" s="239">
        <v>0.2</v>
      </c>
      <c r="AC102" s="183"/>
      <c r="AD102" s="260"/>
      <c r="AE102" s="261"/>
    </row>
    <row r="103" spans="1:31" ht="12.75">
      <c r="A103" s="159" t="s">
        <v>114</v>
      </c>
      <c r="B103" s="160" t="s">
        <v>115</v>
      </c>
      <c r="C103" s="460" t="s">
        <v>1461</v>
      </c>
      <c r="D103" s="459" t="s">
        <v>1470</v>
      </c>
      <c r="E103" s="156" t="s">
        <v>470</v>
      </c>
      <c r="F103" s="374" t="s">
        <v>1469</v>
      </c>
      <c r="G103" s="176"/>
      <c r="H103" s="234">
        <v>1222</v>
      </c>
      <c r="I103" s="374" t="s">
        <v>1439</v>
      </c>
      <c r="J103" s="473" t="s">
        <v>1448</v>
      </c>
      <c r="K103" s="236"/>
      <c r="L103" s="226" t="s">
        <v>48</v>
      </c>
      <c r="M103" s="49" t="s">
        <v>566</v>
      </c>
      <c r="N103" s="162">
        <v>1</v>
      </c>
      <c r="O103" s="49"/>
      <c r="P103" s="49"/>
      <c r="Q103" s="49"/>
      <c r="R103" s="163">
        <v>4</v>
      </c>
      <c r="S103" s="179"/>
      <c r="T103" s="229" t="s">
        <v>110</v>
      </c>
      <c r="U103" s="235"/>
      <c r="V103" s="235"/>
      <c r="W103" s="237"/>
      <c r="X103" s="259"/>
      <c r="Y103" s="164"/>
      <c r="Z103" s="50"/>
      <c r="AA103" s="231"/>
      <c r="AB103" s="239"/>
      <c r="AC103" s="183"/>
      <c r="AD103" s="260"/>
      <c r="AE103" s="261"/>
    </row>
    <row r="104" spans="1:31" ht="12.75">
      <c r="A104" s="159" t="s">
        <v>114</v>
      </c>
      <c r="B104" s="160" t="s">
        <v>115</v>
      </c>
      <c r="C104" s="460" t="s">
        <v>1461</v>
      </c>
      <c r="D104" s="459" t="s">
        <v>1470</v>
      </c>
      <c r="E104" s="156" t="s">
        <v>470</v>
      </c>
      <c r="F104" s="374" t="s">
        <v>1469</v>
      </c>
      <c r="G104" s="176"/>
      <c r="H104" s="234">
        <v>1222</v>
      </c>
      <c r="I104" s="374" t="s">
        <v>1439</v>
      </c>
      <c r="J104" s="473" t="s">
        <v>1448</v>
      </c>
      <c r="K104" s="236"/>
      <c r="L104" s="226"/>
      <c r="M104" s="49"/>
      <c r="N104" s="162"/>
      <c r="O104" s="49"/>
      <c r="P104" s="49"/>
      <c r="Q104" s="49"/>
      <c r="R104" s="163"/>
      <c r="S104" s="179"/>
      <c r="T104" s="229"/>
      <c r="U104" s="235"/>
      <c r="V104" s="235"/>
      <c r="W104" s="237"/>
      <c r="X104" s="259"/>
      <c r="Y104" s="164"/>
      <c r="Z104" s="50"/>
      <c r="AA104" s="231"/>
      <c r="AB104" s="239"/>
      <c r="AC104" s="183"/>
      <c r="AD104" s="260"/>
      <c r="AE104" s="261"/>
    </row>
    <row r="105" spans="1:32" ht="13.5" thickBot="1">
      <c r="A105" s="53"/>
      <c r="B105" s="54"/>
      <c r="C105" s="155"/>
      <c r="D105" s="54"/>
      <c r="E105" s="155"/>
      <c r="F105" s="255"/>
      <c r="G105" s="263"/>
      <c r="H105" s="421"/>
      <c r="I105" s="419"/>
      <c r="J105" s="419"/>
      <c r="K105" s="418"/>
      <c r="L105" s="423"/>
      <c r="M105" s="255"/>
      <c r="N105" s="255">
        <v>1</v>
      </c>
      <c r="O105" s="255"/>
      <c r="P105" s="255"/>
      <c r="Q105" s="255"/>
      <c r="R105" s="269">
        <f>(O105*P105*Q105)/1000000</f>
        <v>0</v>
      </c>
      <c r="S105" s="180"/>
      <c r="T105" s="422" t="s">
        <v>110</v>
      </c>
      <c r="U105" s="419"/>
      <c r="V105" s="419"/>
      <c r="W105" s="419"/>
      <c r="X105" s="418"/>
      <c r="Y105" s="421"/>
      <c r="Z105" s="419"/>
      <c r="AA105" s="420"/>
      <c r="AB105" s="419"/>
      <c r="AC105" s="184"/>
      <c r="AD105" s="418"/>
      <c r="AE105" s="417"/>
      <c r="AF105" s="254"/>
    </row>
  </sheetData>
  <sheetProtection insertRows="0" sort="0" autoFilter="0"/>
  <protectedRanges>
    <protectedRange sqref="N4:Q8" name="Plage5"/>
    <protectedRange sqref="T29:AB104 T106:AB106 T107:AB998" name="Plage3"/>
    <protectedRange sqref="B1:B2" name="Plage1"/>
    <protectedRange sqref="O29:Q35 M53:Q66 A29:N46 M47:N52 Q41:Q52 A47:L66 O39:P52 A106:R106 A67:Q97 A107:R998 A99:Q104 A98:E98 G98:Q98" name="Plage2"/>
    <protectedRange sqref="AD29:AE104 AD106:AE106 AD107:AE998" name="Plage4"/>
    <protectedRange sqref="R29:R104" name="Plage2_1_1_7_3"/>
    <protectedRange sqref="O36:Q36" name="Plage2_1"/>
    <protectedRange sqref="O37:Q37" name="Plage2_2"/>
    <protectedRange sqref="O38:Q38 Q39:Q40" name="Plage2_3"/>
    <protectedRange sqref="T105:AB105" name="Plage3_5"/>
    <protectedRange sqref="A105:Q105" name="Plage2_8"/>
    <protectedRange sqref="AD105:AE105" name="Plage4_5"/>
    <protectedRange sqref="R105" name="Plage2_1_1_7_3_5"/>
    <protectedRange sqref="F98" name="Plage2_6"/>
  </protectedRanges>
  <mergeCells count="35">
    <mergeCell ref="H25:K25"/>
    <mergeCell ref="A25:G25"/>
    <mergeCell ref="H26:J26"/>
    <mergeCell ref="K26:K27"/>
    <mergeCell ref="A26:A27"/>
    <mergeCell ref="G26:G27"/>
    <mergeCell ref="B26:F26"/>
    <mergeCell ref="V26:V27"/>
    <mergeCell ref="S26:S27"/>
    <mergeCell ref="T25:X25"/>
    <mergeCell ref="L26:L27"/>
    <mergeCell ref="W26:W27"/>
    <mergeCell ref="O26:Q26"/>
    <mergeCell ref="N26:N27"/>
    <mergeCell ref="X26:X27"/>
    <mergeCell ref="U26:U27"/>
    <mergeCell ref="T26:T27"/>
    <mergeCell ref="AE25:AE27"/>
    <mergeCell ref="AD26:AD27"/>
    <mergeCell ref="Z26:Z27"/>
    <mergeCell ref="Y26:Y27"/>
    <mergeCell ref="AB26:AB27"/>
    <mergeCell ref="AC26:AC27"/>
    <mergeCell ref="AA26:AA27"/>
    <mergeCell ref="Y25:AB25"/>
    <mergeCell ref="N10:O10"/>
    <mergeCell ref="A5:A6"/>
    <mergeCell ref="A7:A8"/>
    <mergeCell ref="A9:A10"/>
    <mergeCell ref="L25:R25"/>
    <mergeCell ref="M26:M27"/>
    <mergeCell ref="R26:R27"/>
    <mergeCell ref="A11:A12"/>
    <mergeCell ref="A13:A14"/>
    <mergeCell ref="A15:A16"/>
  </mergeCells>
  <dataValidations count="6">
    <dataValidation type="list" allowBlank="1" showErrorMessage="1" prompt="&#10;" sqref="L29:L105">
      <formula1>"INFO,MOB,VER,ROC,DIV,LAB,FRAG"</formula1>
    </dataValidation>
    <dataValidation type="list" allowBlank="1" showInputMessage="1" showErrorMessage="1" sqref="Y29:Y105">
      <formula1>"DOCBUR,DOCBIBLIO"</formula1>
    </dataValidation>
    <dataValidation type="list" allowBlank="1" showInputMessage="1" showErrorMessage="1" sqref="Q5 AD29:AD104 W29:X104 T29:T105">
      <formula1>"O,N"</formula1>
    </dataValidation>
    <dataValidation type="list" allowBlank="1" showInputMessage="1" showErrorMessage="1" sqref="AD28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 horizontalCentered="1"/>
  <pageMargins left="0.5905511811023623" right="0.5905511811023623" top="0.3937007874015748" bottom="0.7874015748031497" header="0.5118110236220472" footer="0.3937007874015748"/>
  <pageSetup fitToHeight="0" fitToWidth="1" horizontalDpi="600" verticalDpi="600" orientation="landscape" paperSize="8" scale="59" r:id="rId1"/>
  <headerFooter alignWithMargins="0">
    <oddFooter>&amp;L&amp;F - &amp;A&amp;COctobre 2009&amp;R&amp;P/&amp;N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H98"/>
  <sheetViews>
    <sheetView zoomScalePageLayoutView="0" workbookViewId="0" topLeftCell="B61">
      <selection activeCell="I32" sqref="I32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6.8515625" style="5" customWidth="1"/>
    <col min="5" max="5" width="6.7109375" style="5" customWidth="1"/>
    <col min="6" max="6" width="17.42187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4.00390625" style="5" bestFit="1" customWidth="1"/>
    <col min="15" max="15" width="5.7109375" style="5" customWidth="1"/>
    <col min="16" max="16" width="6.7109375" style="5" customWidth="1"/>
    <col min="17" max="17" width="9.421875" style="5" bestFit="1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99" t="s">
        <v>117</v>
      </c>
      <c r="B1" s="99"/>
      <c r="C1" s="102"/>
      <c r="D1" s="101"/>
      <c r="E1" s="101"/>
      <c r="F1" s="101"/>
      <c r="G1" s="101"/>
      <c r="H1" s="457"/>
      <c r="I1" s="457"/>
      <c r="J1" s="457"/>
      <c r="K1" s="457"/>
      <c r="L1" s="101"/>
      <c r="M1" s="101"/>
      <c r="N1" s="101"/>
      <c r="O1" s="101"/>
      <c r="P1" s="101"/>
      <c r="Q1" s="101"/>
      <c r="R1" s="102"/>
      <c r="S1" s="102"/>
      <c r="T1" s="457"/>
      <c r="U1" s="457"/>
      <c r="V1" s="457"/>
      <c r="W1" s="457"/>
      <c r="X1" s="103"/>
      <c r="Y1" s="103"/>
      <c r="Z1" s="103"/>
      <c r="AA1" s="103"/>
      <c r="AB1" s="103"/>
      <c r="AC1" s="103"/>
      <c r="AD1" s="103"/>
      <c r="AE1" s="457"/>
      <c r="AF1" s="2"/>
      <c r="AG1" s="2"/>
    </row>
    <row r="2" spans="1:33" ht="15.75">
      <c r="A2" s="16" t="s">
        <v>118</v>
      </c>
      <c r="B2" s="248"/>
      <c r="C2" s="17"/>
      <c r="D2" s="18"/>
      <c r="E2" s="18"/>
      <c r="F2" s="18"/>
      <c r="G2" s="18"/>
      <c r="H2" s="16"/>
      <c r="I2" s="455"/>
      <c r="J2" s="456"/>
      <c r="K2" s="17"/>
      <c r="L2" s="18"/>
      <c r="M2" s="18"/>
      <c r="N2" s="18"/>
      <c r="O2" s="18"/>
      <c r="P2" s="18"/>
      <c r="Q2" s="18"/>
      <c r="R2" s="17"/>
      <c r="S2" s="17"/>
      <c r="T2" s="455"/>
      <c r="U2" s="455"/>
      <c r="V2" s="455"/>
      <c r="W2" s="455"/>
      <c r="X2" s="198"/>
      <c r="Y2" s="198"/>
      <c r="Z2" s="198"/>
      <c r="AA2" s="198"/>
      <c r="AB2" s="198"/>
      <c r="AC2" s="198"/>
      <c r="AD2" s="198"/>
      <c r="AE2" s="455"/>
      <c r="AF2" s="2"/>
      <c r="AG2" s="2"/>
    </row>
    <row r="3" spans="1:31" s="2" customFormat="1" ht="16.5" thickBot="1">
      <c r="A3" s="112"/>
      <c r="B3" s="112"/>
      <c r="D3" s="113"/>
      <c r="E3" s="113"/>
      <c r="F3" s="113"/>
      <c r="G3" s="113"/>
      <c r="H3" s="112"/>
      <c r="I3" s="13"/>
      <c r="J3" s="454"/>
      <c r="L3" s="113"/>
      <c r="M3" s="113"/>
      <c r="N3" s="113"/>
      <c r="O3" s="113"/>
      <c r="P3" s="113"/>
      <c r="Q3" s="113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3"/>
    </row>
    <row r="4" spans="1:31" ht="15.75">
      <c r="A4"/>
      <c r="B4"/>
      <c r="C4"/>
      <c r="D4"/>
      <c r="E4"/>
      <c r="F4"/>
      <c r="G4"/>
      <c r="H4"/>
      <c r="I4"/>
      <c r="J4"/>
      <c r="K4"/>
      <c r="L4" s="140" t="s">
        <v>66</v>
      </c>
      <c r="M4" s="141"/>
      <c r="N4" s="177" t="s">
        <v>81</v>
      </c>
      <c r="O4" s="142"/>
      <c r="P4" s="143"/>
      <c r="Q4" s="194" t="s">
        <v>67</v>
      </c>
      <c r="R4"/>
      <c r="S4" s="115"/>
      <c r="T4" s="113"/>
      <c r="U4" s="139"/>
      <c r="V4" s="139"/>
      <c r="W4" s="115"/>
      <c r="X4" s="115"/>
      <c r="Y4" s="14"/>
      <c r="Z4" s="13"/>
      <c r="AA4" s="13"/>
      <c r="AB4" s="13"/>
      <c r="AC4" s="13"/>
      <c r="AD4" s="13"/>
      <c r="AE4" s="13"/>
    </row>
    <row r="5" spans="1:31" ht="15.75">
      <c r="A5" s="748" t="s">
        <v>13</v>
      </c>
      <c r="B5" s="185" t="s">
        <v>100</v>
      </c>
      <c r="C5" s="152" t="s">
        <v>67</v>
      </c>
      <c r="D5" s="113"/>
      <c r="E5" s="113"/>
      <c r="F5" s="113"/>
      <c r="G5" s="113"/>
      <c r="H5" s="13"/>
      <c r="I5" s="13"/>
      <c r="J5" s="454"/>
      <c r="K5" s="2"/>
      <c r="L5" s="144" t="s">
        <v>98</v>
      </c>
      <c r="M5" s="145"/>
      <c r="N5" s="145"/>
      <c r="O5" s="146"/>
      <c r="P5" s="147"/>
      <c r="Q5" s="195" t="s">
        <v>99</v>
      </c>
      <c r="R5"/>
      <c r="S5" s="192"/>
      <c r="T5" s="113"/>
      <c r="U5" s="114"/>
      <c r="V5" s="114"/>
      <c r="W5" s="115"/>
      <c r="X5" s="116"/>
      <c r="Y5" s="14"/>
      <c r="Z5" s="13"/>
      <c r="AA5" s="13"/>
      <c r="AB5" s="13"/>
      <c r="AC5" s="13"/>
      <c r="AD5" s="13"/>
      <c r="AE5" s="13"/>
    </row>
    <row r="6" spans="1:31" ht="15.75">
      <c r="A6" s="749"/>
      <c r="B6" s="152"/>
      <c r="C6" s="152" t="s">
        <v>68</v>
      </c>
      <c r="D6" s="113"/>
      <c r="E6" s="113"/>
      <c r="F6" s="113"/>
      <c r="G6" s="113"/>
      <c r="H6" s="13"/>
      <c r="I6" s="13"/>
      <c r="J6" s="454"/>
      <c r="K6" s="2"/>
      <c r="L6" s="144" t="s">
        <v>101</v>
      </c>
      <c r="M6" s="145"/>
      <c r="N6" s="145"/>
      <c r="O6" s="146"/>
      <c r="P6" s="147"/>
      <c r="Q6" s="196">
        <v>0</v>
      </c>
      <c r="R6"/>
      <c r="S6" s="192"/>
      <c r="T6" s="113"/>
      <c r="U6" s="114"/>
      <c r="V6" s="114"/>
      <c r="W6" s="115"/>
      <c r="X6" s="116"/>
      <c r="Y6" s="14"/>
      <c r="Z6" s="13"/>
      <c r="AA6" s="13"/>
      <c r="AB6" s="13"/>
      <c r="AC6" s="13"/>
      <c r="AD6" s="13"/>
      <c r="AE6" s="13"/>
    </row>
    <row r="7" spans="1:31" ht="18" customHeight="1">
      <c r="A7" s="748" t="s">
        <v>65</v>
      </c>
      <c r="B7" s="185" t="s">
        <v>100</v>
      </c>
      <c r="C7" s="152" t="s">
        <v>69</v>
      </c>
      <c r="D7" s="113"/>
      <c r="E7" s="113"/>
      <c r="F7" s="113"/>
      <c r="G7" s="113"/>
      <c r="H7" s="13"/>
      <c r="I7" s="13"/>
      <c r="J7" s="454"/>
      <c r="K7" s="2"/>
      <c r="L7" s="144" t="s">
        <v>103</v>
      </c>
      <c r="M7" s="145"/>
      <c r="N7" s="145"/>
      <c r="O7" s="146"/>
      <c r="P7" s="147"/>
      <c r="Q7" s="199" t="e">
        <f>Q8/Q6</f>
        <v>#DIV/0!</v>
      </c>
      <c r="R7"/>
      <c r="S7" s="192"/>
      <c r="T7" s="113"/>
      <c r="U7" s="114"/>
      <c r="V7" s="114"/>
      <c r="W7" s="115"/>
      <c r="X7" s="116"/>
      <c r="Y7" s="14"/>
      <c r="Z7" s="13"/>
      <c r="AA7" s="13"/>
      <c r="AB7" s="13"/>
      <c r="AC7" s="13"/>
      <c r="AD7" s="13"/>
      <c r="AE7" s="13"/>
    </row>
    <row r="8" spans="1:31" ht="16.5" thickBot="1">
      <c r="A8" s="749"/>
      <c r="B8" s="152"/>
      <c r="C8" s="152" t="s">
        <v>70</v>
      </c>
      <c r="D8" s="113"/>
      <c r="E8" s="113"/>
      <c r="F8" s="113"/>
      <c r="G8" s="113"/>
      <c r="H8" s="13"/>
      <c r="I8" s="13"/>
      <c r="J8" s="454"/>
      <c r="K8" s="2"/>
      <c r="L8" s="148" t="s">
        <v>102</v>
      </c>
      <c r="M8" s="149"/>
      <c r="N8" s="149"/>
      <c r="O8" s="150"/>
      <c r="P8" s="151"/>
      <c r="Q8" s="197">
        <f>SUM($R$34:$R$1033)+SUM($AB$34:$AB$1033)</f>
        <v>46.38482499999998</v>
      </c>
      <c r="R8"/>
      <c r="S8" s="192"/>
      <c r="T8" s="113"/>
      <c r="U8" s="114"/>
      <c r="V8" s="114"/>
      <c r="W8" s="115"/>
      <c r="X8" s="117"/>
      <c r="Y8" s="14"/>
      <c r="Z8" s="13"/>
      <c r="AA8" s="13"/>
      <c r="AB8" s="13"/>
      <c r="AC8" s="13"/>
      <c r="AD8" s="13"/>
      <c r="AE8" s="13"/>
    </row>
    <row r="9" spans="1:31" ht="16.5" thickBot="1">
      <c r="A9" s="748" t="s">
        <v>14</v>
      </c>
      <c r="B9" s="185" t="s">
        <v>100</v>
      </c>
      <c r="C9" s="152" t="s">
        <v>71</v>
      </c>
      <c r="D9" s="113"/>
      <c r="E9" s="113"/>
      <c r="F9" s="113"/>
      <c r="G9" s="113"/>
      <c r="H9" s="13"/>
      <c r="I9" s="13"/>
      <c r="J9" s="454"/>
      <c r="K9" s="2"/>
      <c r="L9" s="112"/>
      <c r="M9" s="113"/>
      <c r="N9" s="113"/>
      <c r="O9" s="114"/>
      <c r="P9" s="115"/>
      <c r="Q9" s="117"/>
      <c r="R9" s="192"/>
      <c r="S9" s="192"/>
      <c r="T9" s="113"/>
      <c r="U9" s="114"/>
      <c r="V9" s="114"/>
      <c r="W9" s="115"/>
      <c r="X9" s="117"/>
      <c r="Y9" s="14"/>
      <c r="Z9" s="13"/>
      <c r="AA9" s="13"/>
      <c r="AB9" s="13"/>
      <c r="AC9" s="13"/>
      <c r="AD9" s="13"/>
      <c r="AE9" s="13"/>
    </row>
    <row r="10" spans="1:31" ht="24" customHeight="1" thickBot="1">
      <c r="A10" s="749"/>
      <c r="B10" s="152"/>
      <c r="C10" s="152" t="s">
        <v>72</v>
      </c>
      <c r="D10" s="113"/>
      <c r="E10" s="113"/>
      <c r="F10" s="113"/>
      <c r="G10" s="113"/>
      <c r="H10" s="13"/>
      <c r="I10" s="13"/>
      <c r="J10" s="454"/>
      <c r="K10" s="2"/>
      <c r="L10" s="187" t="s">
        <v>41</v>
      </c>
      <c r="M10" s="188"/>
      <c r="N10" s="770" t="s">
        <v>93</v>
      </c>
      <c r="O10" s="771"/>
      <c r="P10" s="178" t="s">
        <v>58</v>
      </c>
      <c r="Q10" s="178" t="s">
        <v>90</v>
      </c>
      <c r="R10" s="192"/>
      <c r="S10" s="192"/>
      <c r="T10" s="113"/>
      <c r="U10" s="114"/>
      <c r="V10" s="114"/>
      <c r="W10" s="115"/>
      <c r="X10" s="117"/>
      <c r="Y10" s="14"/>
      <c r="Z10" s="13"/>
      <c r="AA10" s="13"/>
      <c r="AB10" s="13"/>
      <c r="AC10" s="13"/>
      <c r="AD10" s="13"/>
      <c r="AE10" s="13"/>
    </row>
    <row r="11" spans="1:31" ht="16.5" thickBot="1">
      <c r="A11" s="748" t="s">
        <v>11</v>
      </c>
      <c r="B11" s="185" t="s">
        <v>100</v>
      </c>
      <c r="C11" s="152" t="s">
        <v>73</v>
      </c>
      <c r="D11" s="113"/>
      <c r="E11" s="113"/>
      <c r="F11" s="113"/>
      <c r="G11" s="113"/>
      <c r="H11" s="13"/>
      <c r="I11" s="13"/>
      <c r="J11" s="454"/>
      <c r="K11" s="2"/>
      <c r="L11" s="189" t="s">
        <v>82</v>
      </c>
      <c r="M11" s="190"/>
      <c r="N11" s="186"/>
      <c r="O11" s="191">
        <f>SUMIF($L$34:$L$1033,"INFO",$R$34:$R$1033)</f>
        <v>2.1</v>
      </c>
      <c r="P11" s="181">
        <f>SUMIF($L$34:$L$1033,"INFO",$S$34:$S$1033)</f>
        <v>0</v>
      </c>
      <c r="Q11" s="182">
        <f aca="true" t="shared" si="0" ref="Q11:Q19">O11-P11</f>
        <v>2.1</v>
      </c>
      <c r="R11" s="192"/>
      <c r="S11" s="192"/>
      <c r="T11" s="113"/>
      <c r="U11" s="114"/>
      <c r="V11" s="114"/>
      <c r="W11" s="115"/>
      <c r="X11" s="117"/>
      <c r="Y11" s="14"/>
      <c r="Z11" s="13"/>
      <c r="AA11" s="13"/>
      <c r="AB11" s="13"/>
      <c r="AC11" s="13"/>
      <c r="AD11" s="13"/>
      <c r="AE11" s="13"/>
    </row>
    <row r="12" spans="1:31" ht="16.5" thickBot="1">
      <c r="A12" s="749"/>
      <c r="B12" s="152"/>
      <c r="C12" s="152" t="s">
        <v>74</v>
      </c>
      <c r="D12" s="113"/>
      <c r="E12" s="113"/>
      <c r="F12" s="113"/>
      <c r="G12" s="113"/>
      <c r="H12" s="13"/>
      <c r="I12" s="13"/>
      <c r="J12" s="454"/>
      <c r="K12" s="2"/>
      <c r="L12" s="189" t="s">
        <v>83</v>
      </c>
      <c r="M12" s="190"/>
      <c r="N12" s="186"/>
      <c r="O12" s="181">
        <f>SUMIF($L$34:$L$1033,"MOB",$R$34:$R$1033)</f>
        <v>23.233249999999988</v>
      </c>
      <c r="P12" s="181">
        <f>SUMIF($L$34:$L$1033,"MOB",$S$34:$S$1033)</f>
        <v>0</v>
      </c>
      <c r="Q12" s="182">
        <f t="shared" si="0"/>
        <v>23.233249999999988</v>
      </c>
      <c r="R12" s="192"/>
      <c r="S12" s="192"/>
      <c r="T12" s="113"/>
      <c r="U12" s="114"/>
      <c r="V12" s="114"/>
      <c r="W12" s="115"/>
      <c r="X12" s="117"/>
      <c r="Y12" s="14"/>
      <c r="Z12" s="13"/>
      <c r="AA12" s="13"/>
      <c r="AB12" s="13"/>
      <c r="AC12" s="13"/>
      <c r="AD12" s="13"/>
      <c r="AE12" s="13"/>
    </row>
    <row r="13" spans="1:31" ht="16.5" thickBot="1">
      <c r="A13" s="748" t="s">
        <v>15</v>
      </c>
      <c r="B13" s="185" t="s">
        <v>100</v>
      </c>
      <c r="C13" s="152" t="s">
        <v>75</v>
      </c>
      <c r="D13" s="113"/>
      <c r="E13" s="113"/>
      <c r="F13" s="113"/>
      <c r="G13" s="113"/>
      <c r="H13" s="13"/>
      <c r="I13" s="13"/>
      <c r="J13" s="454"/>
      <c r="K13" s="2"/>
      <c r="L13" s="189" t="s">
        <v>84</v>
      </c>
      <c r="M13" s="190"/>
      <c r="N13" s="186"/>
      <c r="O13" s="181">
        <f>SUMIF($L$34:$L$1033,"DIV",$R$34:$R$1033)</f>
        <v>0.560625</v>
      </c>
      <c r="P13" s="181">
        <f>SUMIF($L$34:$L$1033,"DIV",$S$34:$S$1033)</f>
        <v>0</v>
      </c>
      <c r="Q13" s="182">
        <f t="shared" si="0"/>
        <v>0.560625</v>
      </c>
      <c r="R13" s="192"/>
      <c r="S13" s="192"/>
      <c r="T13" s="113"/>
      <c r="U13" s="114"/>
      <c r="V13" s="114"/>
      <c r="W13" s="115"/>
      <c r="X13" s="117"/>
      <c r="Y13" s="14"/>
      <c r="Z13" s="13"/>
      <c r="AA13" s="13"/>
      <c r="AB13" s="13"/>
      <c r="AC13" s="13"/>
      <c r="AD13" s="13"/>
      <c r="AE13" s="13"/>
    </row>
    <row r="14" spans="1:34" s="24" customFormat="1" ht="15.75" thickBot="1">
      <c r="A14" s="749"/>
      <c r="B14" s="152"/>
      <c r="C14" s="152" t="s">
        <v>76</v>
      </c>
      <c r="D14" s="23"/>
      <c r="E14" s="23"/>
      <c r="F14" s="23"/>
      <c r="G14" s="23"/>
      <c r="H14" s="453"/>
      <c r="I14" s="10"/>
      <c r="J14" s="10"/>
      <c r="K14" s="10"/>
      <c r="L14" s="189" t="s">
        <v>85</v>
      </c>
      <c r="M14" s="190"/>
      <c r="N14" s="186"/>
      <c r="O14" s="181">
        <f>SUMIF($L$34:$L$1033,"LAB",$R$37:$R$1033)</f>
        <v>16.083625</v>
      </c>
      <c r="P14" s="181">
        <f>SUMIF($L$34:$L$1033,"LAB",$S$34:$S$1033)</f>
        <v>0</v>
      </c>
      <c r="Q14" s="182">
        <f t="shared" si="0"/>
        <v>16.083625</v>
      </c>
      <c r="R14" s="193"/>
      <c r="S14" s="193"/>
      <c r="T14" s="453"/>
      <c r="U14" s="453"/>
      <c r="V14" s="453"/>
      <c r="W14" s="453"/>
      <c r="X14" s="10"/>
      <c r="Y14" s="10"/>
      <c r="Z14" s="10"/>
      <c r="AA14" s="10"/>
      <c r="AB14" s="10"/>
      <c r="AC14" s="10"/>
      <c r="AD14" s="10"/>
      <c r="AE14" s="453"/>
      <c r="AF14" s="23"/>
      <c r="AG14" s="23"/>
      <c r="AH14" s="8"/>
    </row>
    <row r="15" spans="1:31" ht="16.5" thickBot="1">
      <c r="A15" s="748" t="s">
        <v>64</v>
      </c>
      <c r="B15" s="185" t="s">
        <v>100</v>
      </c>
      <c r="C15" s="152" t="s">
        <v>77</v>
      </c>
      <c r="D15" s="113"/>
      <c r="E15" s="113"/>
      <c r="F15" s="113"/>
      <c r="G15" s="113"/>
      <c r="H15" s="13"/>
      <c r="I15" s="13"/>
      <c r="J15" s="454"/>
      <c r="K15" s="2"/>
      <c r="L15" s="189" t="s">
        <v>86</v>
      </c>
      <c r="M15" s="190"/>
      <c r="N15" s="186"/>
      <c r="O15" s="181">
        <f>SUMIF($L$34:$L$1033,"FRAG",$R$34:$R$1033)</f>
        <v>0</v>
      </c>
      <c r="P15" s="181">
        <f>SUMIF($L$34:$L$1033,"FRAG",$S$34:$S$1033)</f>
        <v>0</v>
      </c>
      <c r="Q15" s="182">
        <f t="shared" si="0"/>
        <v>0</v>
      </c>
      <c r="R15" s="192"/>
      <c r="S15" s="192"/>
      <c r="T15" s="113"/>
      <c r="U15" s="114"/>
      <c r="V15" s="114"/>
      <c r="W15" s="115"/>
      <c r="X15" s="117"/>
      <c r="Y15" s="14"/>
      <c r="Z15" s="13"/>
      <c r="AA15" s="13"/>
      <c r="AB15" s="13"/>
      <c r="AC15" s="13"/>
      <c r="AD15" s="13"/>
      <c r="AE15" s="13"/>
    </row>
    <row r="16" spans="1:31" ht="16.5" thickBot="1">
      <c r="A16" s="749"/>
      <c r="B16" s="152"/>
      <c r="C16" s="152" t="s">
        <v>78</v>
      </c>
      <c r="D16" s="113"/>
      <c r="E16" s="113"/>
      <c r="F16" s="113"/>
      <c r="G16" s="113"/>
      <c r="H16" s="13"/>
      <c r="I16" s="13"/>
      <c r="J16" s="454"/>
      <c r="K16" s="2"/>
      <c r="L16" s="189" t="s">
        <v>87</v>
      </c>
      <c r="M16" s="190"/>
      <c r="N16" s="186"/>
      <c r="O16" s="181">
        <f>SUMIF($L$34:$L$1033,"VER",$R$34:$R$1033)</f>
        <v>0</v>
      </c>
      <c r="P16" s="181">
        <f>SUMIF($L$34:$L$1033,"VER",$S$34:$S$1033)</f>
        <v>0</v>
      </c>
      <c r="Q16" s="182">
        <f t="shared" si="0"/>
        <v>0</v>
      </c>
      <c r="R16" s="192"/>
      <c r="S16" s="192"/>
      <c r="T16" s="113"/>
      <c r="U16" s="114"/>
      <c r="V16" s="114"/>
      <c r="W16" s="115"/>
      <c r="X16" s="117"/>
      <c r="Y16" s="14"/>
      <c r="Z16" s="13"/>
      <c r="AA16" s="13"/>
      <c r="AB16" s="13"/>
      <c r="AC16" s="13"/>
      <c r="AD16" s="13"/>
      <c r="AE16" s="13"/>
    </row>
    <row r="17" spans="1:31" ht="16.5" thickBot="1">
      <c r="A17" s="112"/>
      <c r="B17" s="112"/>
      <c r="C17" s="2"/>
      <c r="D17" s="113"/>
      <c r="E17" s="113"/>
      <c r="F17" s="113"/>
      <c r="G17" s="113"/>
      <c r="H17" s="13"/>
      <c r="I17" s="13"/>
      <c r="J17" s="454"/>
      <c r="K17" s="2"/>
      <c r="L17" s="189" t="s">
        <v>88</v>
      </c>
      <c r="M17" s="190"/>
      <c r="N17" s="186"/>
      <c r="O17" s="181">
        <f>SUMIF($L$34:$L$1033,"ROC",$R$34:$R$1033)</f>
        <v>0</v>
      </c>
      <c r="P17" s="181">
        <f>SUMIF($L$34:$L$1033,"ROC",$S$34:$S$1033)</f>
        <v>0</v>
      </c>
      <c r="Q17" s="182">
        <f t="shared" si="0"/>
        <v>0</v>
      </c>
      <c r="R17" s="192"/>
      <c r="S17" s="192"/>
      <c r="T17" s="113"/>
      <c r="U17" s="114"/>
      <c r="V17" s="114"/>
      <c r="W17" s="115"/>
      <c r="X17" s="117"/>
      <c r="Y17" s="14"/>
      <c r="Z17" s="13"/>
      <c r="AA17" s="13"/>
      <c r="AB17" s="13"/>
      <c r="AC17" s="13"/>
      <c r="AD17" s="13"/>
      <c r="AE17" s="13"/>
    </row>
    <row r="18" spans="1:34" s="24" customFormat="1" ht="15.75" thickBot="1">
      <c r="A18" s="46"/>
      <c r="B18" s="23"/>
      <c r="C18" s="25"/>
      <c r="D18" s="23"/>
      <c r="E18" s="23"/>
      <c r="F18" s="23"/>
      <c r="G18" s="23"/>
      <c r="H18" s="453"/>
      <c r="I18" s="10"/>
      <c r="J18" s="10"/>
      <c r="K18" s="10"/>
      <c r="L18" s="189" t="s">
        <v>95</v>
      </c>
      <c r="M18" s="190"/>
      <c r="N18" s="186"/>
      <c r="O18" s="181">
        <f>SUMIF($Y$34:$Y$1033,"DOCBUR",$AB$34:$AB$1033)</f>
        <v>0</v>
      </c>
      <c r="P18" s="181">
        <f>SUMIF($Y$34:$Y$1033,"DOCBUR",$AC$34:$AC$1033)</f>
        <v>0</v>
      </c>
      <c r="Q18" s="182">
        <f t="shared" si="0"/>
        <v>0</v>
      </c>
      <c r="R18" s="193"/>
      <c r="S18" s="193"/>
      <c r="T18" s="453"/>
      <c r="U18" s="453"/>
      <c r="V18" s="453"/>
      <c r="W18" s="453"/>
      <c r="X18" s="10"/>
      <c r="Y18" s="10"/>
      <c r="Z18" s="10"/>
      <c r="AA18" s="10"/>
      <c r="AB18" s="10"/>
      <c r="AC18" s="10"/>
      <c r="AD18" s="10"/>
      <c r="AE18" s="453"/>
      <c r="AF18" s="23"/>
      <c r="AG18" s="23"/>
      <c r="AH18" s="8"/>
    </row>
    <row r="19" spans="1:31" ht="16.5" thickBot="1">
      <c r="A19" s="112"/>
      <c r="B19" s="112"/>
      <c r="C19" s="2"/>
      <c r="D19" s="113"/>
      <c r="E19" s="113"/>
      <c r="F19" s="113"/>
      <c r="G19" s="113"/>
      <c r="H19" s="13"/>
      <c r="I19" s="13"/>
      <c r="J19" s="454"/>
      <c r="K19" s="2"/>
      <c r="L19" s="189" t="s">
        <v>96</v>
      </c>
      <c r="M19" s="190"/>
      <c r="N19" s="186"/>
      <c r="O19" s="181">
        <f>SUMIF($Y$34:$Y$1033,"DOCBIBLIO",$AB$34:$AB$1033)</f>
        <v>0.2</v>
      </c>
      <c r="P19" s="181">
        <f>SUMIF($Y$34:$Y$1033,"DOCBIBLIO",$AC$34:$AC$1033)</f>
        <v>0</v>
      </c>
      <c r="Q19" s="182">
        <f t="shared" si="0"/>
        <v>0.2</v>
      </c>
      <c r="R19" s="192"/>
      <c r="S19" s="192"/>
      <c r="T19" s="113"/>
      <c r="U19" s="114"/>
      <c r="V19" s="114"/>
      <c r="W19" s="115"/>
      <c r="X19" s="117"/>
      <c r="Y19" s="14"/>
      <c r="Z19" s="13"/>
      <c r="AA19" s="13"/>
      <c r="AB19" s="13"/>
      <c r="AC19" s="13"/>
      <c r="AD19" s="13"/>
      <c r="AE19" s="13"/>
    </row>
    <row r="20" spans="1:31" ht="15.75">
      <c r="A20" s="112"/>
      <c r="B20" s="112"/>
      <c r="C20" s="2"/>
      <c r="D20" s="113"/>
      <c r="E20" s="113"/>
      <c r="F20" s="113"/>
      <c r="G20" s="113"/>
      <c r="H20" s="13"/>
      <c r="I20" s="13"/>
      <c r="J20" s="454"/>
      <c r="K20" s="2"/>
      <c r="L20" s="112"/>
      <c r="M20" s="113"/>
      <c r="N20" s="113"/>
      <c r="O20" s="114"/>
      <c r="P20" s="115"/>
      <c r="Q20" s="117"/>
      <c r="R20" s="192"/>
      <c r="S20" s="192"/>
      <c r="T20" s="113"/>
      <c r="U20" s="114"/>
      <c r="V20" s="114"/>
      <c r="W20" s="115"/>
      <c r="X20" s="117"/>
      <c r="Y20" s="14"/>
      <c r="Z20" s="13"/>
      <c r="AA20" s="13"/>
      <c r="AB20" s="13"/>
      <c r="AC20" s="13"/>
      <c r="AD20" s="13"/>
      <c r="AE20" s="13"/>
    </row>
    <row r="21" spans="1:31" ht="15.75">
      <c r="A21" s="112"/>
      <c r="B21" s="112"/>
      <c r="C21" s="2"/>
      <c r="D21" s="113"/>
      <c r="E21" s="113"/>
      <c r="F21" s="113"/>
      <c r="G21" s="113"/>
      <c r="H21" s="13"/>
      <c r="I21" s="13"/>
      <c r="J21" s="454"/>
      <c r="K21" s="2"/>
      <c r="L21" s="112"/>
      <c r="M21" s="113"/>
      <c r="N21" s="113"/>
      <c r="O21" s="114"/>
      <c r="P21" s="115"/>
      <c r="Q21" s="117"/>
      <c r="R21" s="192"/>
      <c r="S21" s="192"/>
      <c r="T21" s="113"/>
      <c r="U21" s="114"/>
      <c r="V21" s="114"/>
      <c r="W21" s="115"/>
      <c r="X21" s="117"/>
      <c r="Y21" s="14"/>
      <c r="Z21" s="13"/>
      <c r="AA21" s="13"/>
      <c r="AB21" s="13"/>
      <c r="AC21" s="13"/>
      <c r="AD21" s="13"/>
      <c r="AE21" s="13"/>
    </row>
    <row r="22" spans="1:31" ht="15.75">
      <c r="A22" s="112"/>
      <c r="B22" s="112"/>
      <c r="C22" s="2"/>
      <c r="D22" s="113"/>
      <c r="E22" s="113"/>
      <c r="F22" s="113"/>
      <c r="G22" s="113"/>
      <c r="H22" s="13"/>
      <c r="I22" s="13"/>
      <c r="J22" s="454"/>
      <c r="K22" s="2"/>
      <c r="L22" s="112"/>
      <c r="M22" s="113"/>
      <c r="N22" s="113"/>
      <c r="O22" s="114"/>
      <c r="P22" s="115"/>
      <c r="Q22" s="117"/>
      <c r="R22" s="192"/>
      <c r="S22" s="192"/>
      <c r="T22" s="113"/>
      <c r="U22" s="114"/>
      <c r="V22" s="114"/>
      <c r="W22" s="115"/>
      <c r="X22" s="117"/>
      <c r="Y22" s="14"/>
      <c r="Z22" s="13"/>
      <c r="AA22" s="13"/>
      <c r="AB22" s="13"/>
      <c r="AC22" s="13"/>
      <c r="AD22" s="13"/>
      <c r="AE22" s="13"/>
    </row>
    <row r="23" spans="1:31" ht="15.75">
      <c r="A23" s="112"/>
      <c r="B23" s="112"/>
      <c r="C23" s="2"/>
      <c r="D23" s="113"/>
      <c r="E23" s="113"/>
      <c r="F23" s="113"/>
      <c r="G23" s="113"/>
      <c r="H23" s="13"/>
      <c r="I23" s="13"/>
      <c r="J23" s="454"/>
      <c r="K23" s="2"/>
      <c r="L23" s="112"/>
      <c r="M23" s="113"/>
      <c r="N23" s="113"/>
      <c r="O23" s="114"/>
      <c r="P23" s="115"/>
      <c r="Q23" s="117"/>
      <c r="R23" s="192"/>
      <c r="S23" s="192"/>
      <c r="T23" s="113"/>
      <c r="U23" s="114"/>
      <c r="V23" s="114"/>
      <c r="W23" s="115"/>
      <c r="X23" s="117"/>
      <c r="Y23" s="14"/>
      <c r="Z23" s="13"/>
      <c r="AA23" s="13"/>
      <c r="AB23" s="13"/>
      <c r="AC23" s="13"/>
      <c r="AD23" s="13"/>
      <c r="AE23" s="13"/>
    </row>
    <row r="24" spans="1:34" s="24" customFormat="1" ht="13.5" thickBot="1">
      <c r="A24" s="46"/>
      <c r="B24" s="23"/>
      <c r="C24" s="25"/>
      <c r="D24" s="23"/>
      <c r="E24" s="23"/>
      <c r="F24" s="23"/>
      <c r="G24" s="23"/>
      <c r="H24" s="453"/>
      <c r="I24" s="10"/>
      <c r="J24" s="10"/>
      <c r="K24" s="10"/>
      <c r="L24" s="23"/>
      <c r="M24" s="23"/>
      <c r="N24" s="23"/>
      <c r="O24" s="23"/>
      <c r="P24" s="23"/>
      <c r="Q24" s="23"/>
      <c r="R24" s="23"/>
      <c r="S24" s="23"/>
      <c r="T24" s="453"/>
      <c r="U24" s="453"/>
      <c r="V24" s="453"/>
      <c r="W24" s="453"/>
      <c r="X24" s="10"/>
      <c r="Y24" s="10"/>
      <c r="Z24" s="10"/>
      <c r="AA24" s="10"/>
      <c r="AB24" s="10"/>
      <c r="AC24" s="10"/>
      <c r="AD24" s="10"/>
      <c r="AE24" s="453"/>
      <c r="AF24" s="23"/>
      <c r="AG24" s="23"/>
      <c r="AH24" s="8"/>
    </row>
    <row r="25" spans="1:31" ht="12.75">
      <c r="A25" s="750" t="s">
        <v>16</v>
      </c>
      <c r="B25" s="751"/>
      <c r="C25" s="824"/>
      <c r="D25" s="824"/>
      <c r="E25" s="824"/>
      <c r="F25" s="824"/>
      <c r="G25" s="825"/>
      <c r="H25" s="744" t="s">
        <v>27</v>
      </c>
      <c r="I25" s="745"/>
      <c r="J25" s="745"/>
      <c r="K25" s="746"/>
      <c r="L25" s="744" t="s">
        <v>54</v>
      </c>
      <c r="M25" s="745"/>
      <c r="N25" s="745"/>
      <c r="O25" s="745"/>
      <c r="P25" s="745"/>
      <c r="Q25" s="745"/>
      <c r="R25" s="746"/>
      <c r="S25" s="452"/>
      <c r="T25" s="766" t="s">
        <v>94</v>
      </c>
      <c r="U25" s="826"/>
      <c r="V25" s="826"/>
      <c r="W25" s="826"/>
      <c r="X25" s="826"/>
      <c r="Y25" s="764" t="s">
        <v>35</v>
      </c>
      <c r="Z25" s="765"/>
      <c r="AA25" s="765"/>
      <c r="AB25" s="765"/>
      <c r="AC25" s="153"/>
      <c r="AD25" s="451"/>
      <c r="AE25" s="819" t="s">
        <v>0</v>
      </c>
    </row>
    <row r="26" spans="1:31" ht="12.75" customHeight="1">
      <c r="A26" s="772" t="s">
        <v>24</v>
      </c>
      <c r="B26" s="774" t="s">
        <v>25</v>
      </c>
      <c r="C26" s="822"/>
      <c r="D26" s="822"/>
      <c r="E26" s="822"/>
      <c r="F26" s="823"/>
      <c r="G26" s="773" t="s">
        <v>19</v>
      </c>
      <c r="H26" s="742"/>
      <c r="I26" s="743"/>
      <c r="J26" s="743"/>
      <c r="K26" s="818" t="s">
        <v>22</v>
      </c>
      <c r="L26" s="768" t="s">
        <v>4</v>
      </c>
      <c r="M26" s="747" t="s">
        <v>26</v>
      </c>
      <c r="N26" s="747" t="s">
        <v>20</v>
      </c>
      <c r="O26" s="743" t="s">
        <v>30</v>
      </c>
      <c r="P26" s="743"/>
      <c r="Q26" s="743"/>
      <c r="R26" s="740" t="s">
        <v>1302</v>
      </c>
      <c r="S26" s="740" t="s">
        <v>1301</v>
      </c>
      <c r="T26" s="742" t="s">
        <v>89</v>
      </c>
      <c r="U26" s="762" t="s">
        <v>43</v>
      </c>
      <c r="V26" s="762" t="s">
        <v>92</v>
      </c>
      <c r="W26" s="762" t="s">
        <v>47</v>
      </c>
      <c r="X26" s="769" t="s">
        <v>44</v>
      </c>
      <c r="Y26" s="760" t="s">
        <v>31</v>
      </c>
      <c r="Z26" s="758" t="s">
        <v>26</v>
      </c>
      <c r="AA26" s="758" t="s">
        <v>104</v>
      </c>
      <c r="AB26" s="758" t="s">
        <v>105</v>
      </c>
      <c r="AC26" s="762" t="s">
        <v>1301</v>
      </c>
      <c r="AD26" s="757" t="s">
        <v>55</v>
      </c>
      <c r="AE26" s="820"/>
    </row>
    <row r="27" spans="1:31" ht="23.25" customHeight="1">
      <c r="A27" s="772"/>
      <c r="B27" s="22" t="s">
        <v>37</v>
      </c>
      <c r="C27" s="448" t="s">
        <v>17</v>
      </c>
      <c r="D27" s="448" t="s">
        <v>18</v>
      </c>
      <c r="E27" s="448" t="s">
        <v>23</v>
      </c>
      <c r="F27" s="104" t="s">
        <v>40</v>
      </c>
      <c r="G27" s="773" t="s">
        <v>19</v>
      </c>
      <c r="H27" s="450" t="s">
        <v>17</v>
      </c>
      <c r="I27" s="449" t="s">
        <v>18</v>
      </c>
      <c r="J27" s="449" t="s">
        <v>19</v>
      </c>
      <c r="K27" s="818"/>
      <c r="L27" s="768"/>
      <c r="M27" s="747" t="s">
        <v>26</v>
      </c>
      <c r="N27" s="747" t="s">
        <v>20</v>
      </c>
      <c r="O27" s="448" t="s">
        <v>79</v>
      </c>
      <c r="P27" s="448" t="s">
        <v>80</v>
      </c>
      <c r="Q27" s="448" t="s">
        <v>21</v>
      </c>
      <c r="R27" s="818"/>
      <c r="S27" s="818"/>
      <c r="T27" s="742"/>
      <c r="U27" s="762"/>
      <c r="V27" s="762"/>
      <c r="W27" s="762"/>
      <c r="X27" s="762"/>
      <c r="Y27" s="761"/>
      <c r="Z27" s="759"/>
      <c r="AA27" s="759"/>
      <c r="AB27" s="759"/>
      <c r="AC27" s="817"/>
      <c r="AD27" s="757"/>
      <c r="AE27" s="821"/>
    </row>
    <row r="28" spans="1:31" ht="12.75">
      <c r="A28" s="167"/>
      <c r="B28" s="447"/>
      <c r="C28" s="168"/>
      <c r="D28" s="168"/>
      <c r="E28" s="168"/>
      <c r="F28" s="168"/>
      <c r="G28" s="169"/>
      <c r="H28" s="446"/>
      <c r="I28" s="445"/>
      <c r="J28" s="445"/>
      <c r="K28" s="444"/>
      <c r="L28" s="167"/>
      <c r="M28" s="170"/>
      <c r="N28" s="170"/>
      <c r="O28" s="168"/>
      <c r="P28" s="168"/>
      <c r="Q28" s="168"/>
      <c r="R28" s="171"/>
      <c r="S28" s="172"/>
      <c r="T28" s="173"/>
      <c r="U28" s="173"/>
      <c r="V28" s="173"/>
      <c r="W28" s="173"/>
      <c r="X28" s="173"/>
      <c r="Y28" s="175"/>
      <c r="Z28" s="173"/>
      <c r="AA28" s="173"/>
      <c r="AB28" s="173"/>
      <c r="AC28" s="173"/>
      <c r="AD28" s="174"/>
      <c r="AE28" s="171"/>
    </row>
    <row r="29" spans="1:32" ht="12.75">
      <c r="A29" s="159" t="s">
        <v>114</v>
      </c>
      <c r="B29" s="160" t="s">
        <v>115</v>
      </c>
      <c r="C29" s="681" t="s">
        <v>1461</v>
      </c>
      <c r="D29" s="689" t="s">
        <v>116</v>
      </c>
      <c r="E29" s="676" t="s">
        <v>1223</v>
      </c>
      <c r="F29" s="705" t="s">
        <v>1468</v>
      </c>
      <c r="G29" s="678" t="s">
        <v>179</v>
      </c>
      <c r="H29" s="698">
        <v>1213</v>
      </c>
      <c r="I29" s="705" t="s">
        <v>1439</v>
      </c>
      <c r="J29" s="706" t="s">
        <v>1059</v>
      </c>
      <c r="K29" s="707"/>
      <c r="L29" s="226" t="s">
        <v>49</v>
      </c>
      <c r="M29" s="49" t="s">
        <v>173</v>
      </c>
      <c r="N29" s="162">
        <v>1</v>
      </c>
      <c r="O29" s="49"/>
      <c r="P29" s="49"/>
      <c r="Q29" s="49"/>
      <c r="R29" s="163">
        <v>0.2</v>
      </c>
      <c r="S29" s="179"/>
      <c r="T29" s="229" t="s">
        <v>110</v>
      </c>
      <c r="U29" s="235"/>
      <c r="V29" s="235" t="s">
        <v>99</v>
      </c>
      <c r="W29" s="237"/>
      <c r="X29" s="259"/>
      <c r="Y29" s="164"/>
      <c r="Z29" s="50"/>
      <c r="AA29" s="231"/>
      <c r="AB29" s="239"/>
      <c r="AC29" s="183"/>
      <c r="AD29" s="260"/>
      <c r="AE29" s="261"/>
      <c r="AF29" s="252"/>
    </row>
    <row r="30" spans="1:31" s="19" customFormat="1" ht="12.75">
      <c r="A30" s="159" t="s">
        <v>114</v>
      </c>
      <c r="B30" s="160" t="s">
        <v>115</v>
      </c>
      <c r="C30" s="681" t="s">
        <v>1461</v>
      </c>
      <c r="D30" s="689" t="s">
        <v>116</v>
      </c>
      <c r="E30" s="676" t="s">
        <v>1223</v>
      </c>
      <c r="F30" s="677" t="s">
        <v>1468</v>
      </c>
      <c r="G30" s="678" t="s">
        <v>1327</v>
      </c>
      <c r="H30" s="679">
        <v>1213</v>
      </c>
      <c r="I30" s="680" t="s">
        <v>1439</v>
      </c>
      <c r="J30" s="681" t="s">
        <v>1059</v>
      </c>
      <c r="K30" s="708"/>
      <c r="L30" s="412" t="s">
        <v>49</v>
      </c>
      <c r="M30" s="106" t="s">
        <v>1326</v>
      </c>
      <c r="N30" s="162">
        <v>1</v>
      </c>
      <c r="O30" s="106">
        <v>65</v>
      </c>
      <c r="P30" s="106">
        <v>80</v>
      </c>
      <c r="Q30" s="106">
        <v>160</v>
      </c>
      <c r="R30" s="163">
        <f>(O30*P30*Q30)/1000000</f>
        <v>0.832</v>
      </c>
      <c r="S30" s="179"/>
      <c r="T30" s="413" t="s">
        <v>110</v>
      </c>
      <c r="U30" s="410"/>
      <c r="V30" s="410"/>
      <c r="W30" s="414"/>
      <c r="X30" s="414"/>
      <c r="Y30" s="164"/>
      <c r="Z30" s="107"/>
      <c r="AA30" s="433"/>
      <c r="AB30" s="425"/>
      <c r="AC30" s="183"/>
      <c r="AD30" s="416"/>
      <c r="AE30" s="108"/>
    </row>
    <row r="31" spans="1:32" s="19" customFormat="1" ht="12.75">
      <c r="A31" s="159" t="s">
        <v>114</v>
      </c>
      <c r="B31" s="160" t="s">
        <v>115</v>
      </c>
      <c r="C31" s="681" t="s">
        <v>1461</v>
      </c>
      <c r="D31" s="689" t="s">
        <v>116</v>
      </c>
      <c r="E31" s="676" t="s">
        <v>1223</v>
      </c>
      <c r="F31" s="677" t="s">
        <v>1468</v>
      </c>
      <c r="G31" s="678" t="s">
        <v>1323</v>
      </c>
      <c r="H31" s="679">
        <v>1213</v>
      </c>
      <c r="I31" s="680" t="s">
        <v>1439</v>
      </c>
      <c r="J31" s="681" t="s">
        <v>1059</v>
      </c>
      <c r="K31" s="701"/>
      <c r="L31" s="412" t="s">
        <v>33</v>
      </c>
      <c r="M31" s="106" t="s">
        <v>109</v>
      </c>
      <c r="N31" s="162">
        <v>1</v>
      </c>
      <c r="O31" s="106"/>
      <c r="P31" s="106"/>
      <c r="Q31" s="106"/>
      <c r="R31" s="163">
        <v>0.2</v>
      </c>
      <c r="S31" s="179"/>
      <c r="T31" s="413" t="s">
        <v>110</v>
      </c>
      <c r="U31" s="436"/>
      <c r="V31" s="436"/>
      <c r="W31" s="435"/>
      <c r="X31" s="435"/>
      <c r="Y31" s="164"/>
      <c r="Z31" s="50"/>
      <c r="AA31" s="433"/>
      <c r="AB31" s="432"/>
      <c r="AC31" s="183"/>
      <c r="AD31" s="438"/>
      <c r="AE31" s="51"/>
      <c r="AF31" s="212"/>
    </row>
    <row r="32" spans="1:32" s="19" customFormat="1" ht="12.75">
      <c r="A32" s="159" t="s">
        <v>114</v>
      </c>
      <c r="B32" s="160" t="s">
        <v>115</v>
      </c>
      <c r="C32" s="681" t="s">
        <v>1461</v>
      </c>
      <c r="D32" s="689" t="s">
        <v>116</v>
      </c>
      <c r="E32" s="676" t="s">
        <v>1223</v>
      </c>
      <c r="F32" s="677" t="s">
        <v>1468</v>
      </c>
      <c r="G32" s="678" t="s">
        <v>1322</v>
      </c>
      <c r="H32" s="679">
        <v>1213</v>
      </c>
      <c r="I32" s="680" t="s">
        <v>1439</v>
      </c>
      <c r="J32" s="681" t="s">
        <v>1059</v>
      </c>
      <c r="K32" s="701"/>
      <c r="L32" s="412" t="s">
        <v>33</v>
      </c>
      <c r="M32" s="106" t="s">
        <v>109</v>
      </c>
      <c r="N32" s="162">
        <v>1</v>
      </c>
      <c r="O32" s="106"/>
      <c r="P32" s="106"/>
      <c r="Q32" s="106"/>
      <c r="R32" s="163">
        <v>0.2</v>
      </c>
      <c r="S32" s="179"/>
      <c r="T32" s="413" t="s">
        <v>110</v>
      </c>
      <c r="U32" s="436"/>
      <c r="V32" s="436"/>
      <c r="W32" s="435"/>
      <c r="X32" s="434"/>
      <c r="Y32" s="164"/>
      <c r="Z32" s="50"/>
      <c r="AA32" s="433"/>
      <c r="AB32" s="432"/>
      <c r="AC32" s="183"/>
      <c r="AD32" s="431"/>
      <c r="AE32" s="261"/>
      <c r="AF32" s="253"/>
    </row>
    <row r="33" spans="1:32" s="19" customFormat="1" ht="12.75">
      <c r="A33" s="159" t="s">
        <v>114</v>
      </c>
      <c r="B33" s="160" t="s">
        <v>115</v>
      </c>
      <c r="C33" s="681" t="s">
        <v>1461</v>
      </c>
      <c r="D33" s="689" t="s">
        <v>116</v>
      </c>
      <c r="E33" s="676" t="s">
        <v>1223</v>
      </c>
      <c r="F33" s="677" t="s">
        <v>1468</v>
      </c>
      <c r="G33" s="678" t="s">
        <v>1321</v>
      </c>
      <c r="H33" s="679">
        <v>1213</v>
      </c>
      <c r="I33" s="680" t="s">
        <v>1439</v>
      </c>
      <c r="J33" s="681" t="s">
        <v>1059</v>
      </c>
      <c r="K33" s="701"/>
      <c r="L33" s="412" t="s">
        <v>33</v>
      </c>
      <c r="M33" s="49" t="s">
        <v>166</v>
      </c>
      <c r="N33" s="162">
        <v>1</v>
      </c>
      <c r="O33" s="49"/>
      <c r="P33" s="49"/>
      <c r="Q33" s="49"/>
      <c r="R33" s="163">
        <v>0.15</v>
      </c>
      <c r="S33" s="179"/>
      <c r="T33" s="413" t="s">
        <v>110</v>
      </c>
      <c r="U33" s="436"/>
      <c r="V33" s="436"/>
      <c r="W33" s="435"/>
      <c r="X33" s="434"/>
      <c r="Y33" s="164"/>
      <c r="Z33" s="50"/>
      <c r="AA33" s="433"/>
      <c r="AB33" s="432"/>
      <c r="AC33" s="183"/>
      <c r="AD33" s="431"/>
      <c r="AE33" s="261"/>
      <c r="AF33" s="253"/>
    </row>
    <row r="34" spans="1:31" s="19" customFormat="1" ht="12.75">
      <c r="A34" s="159" t="s">
        <v>114</v>
      </c>
      <c r="B34" s="160" t="s">
        <v>115</v>
      </c>
      <c r="C34" s="484" t="s">
        <v>1461</v>
      </c>
      <c r="D34" s="160" t="s">
        <v>116</v>
      </c>
      <c r="E34" s="156" t="s">
        <v>1223</v>
      </c>
      <c r="F34" s="483" t="s">
        <v>1468</v>
      </c>
      <c r="G34" s="176" t="s">
        <v>1300</v>
      </c>
      <c r="H34" s="412">
        <v>1222</v>
      </c>
      <c r="I34" s="442" t="s">
        <v>1439</v>
      </c>
      <c r="J34" s="647" t="s">
        <v>1059</v>
      </c>
      <c r="K34" s="430"/>
      <c r="L34" s="412" t="s">
        <v>32</v>
      </c>
      <c r="M34" s="162" t="s">
        <v>212</v>
      </c>
      <c r="N34" s="162">
        <v>1</v>
      </c>
      <c r="O34" s="162">
        <v>150</v>
      </c>
      <c r="P34" s="162">
        <v>75</v>
      </c>
      <c r="Q34" s="162">
        <v>70</v>
      </c>
      <c r="R34" s="163">
        <f aca="true" t="shared" si="1" ref="R34:R55">(O34*P34*Q34)/1000000</f>
        <v>0.7875</v>
      </c>
      <c r="S34" s="179"/>
      <c r="T34" s="413" t="s">
        <v>110</v>
      </c>
      <c r="U34" s="442"/>
      <c r="V34" s="442"/>
      <c r="W34" s="441"/>
      <c r="X34" s="441"/>
      <c r="Y34" s="164"/>
      <c r="Z34" s="165"/>
      <c r="AA34" s="433"/>
      <c r="AB34" s="440"/>
      <c r="AC34" s="183"/>
      <c r="AD34" s="439"/>
      <c r="AE34" s="166" t="s">
        <v>140</v>
      </c>
    </row>
    <row r="35" spans="1:31" s="19" customFormat="1" ht="12.75">
      <c r="A35" s="159" t="s">
        <v>114</v>
      </c>
      <c r="B35" s="160" t="s">
        <v>115</v>
      </c>
      <c r="C35" s="484" t="s">
        <v>1461</v>
      </c>
      <c r="D35" s="160" t="s">
        <v>116</v>
      </c>
      <c r="E35" s="156" t="s">
        <v>1223</v>
      </c>
      <c r="F35" s="483" t="s">
        <v>1468</v>
      </c>
      <c r="G35" s="176" t="s">
        <v>1299</v>
      </c>
      <c r="H35" s="412">
        <v>1222</v>
      </c>
      <c r="I35" s="442" t="s">
        <v>1439</v>
      </c>
      <c r="J35" s="647" t="s">
        <v>1059</v>
      </c>
      <c r="K35" s="430"/>
      <c r="L35" s="412" t="s">
        <v>32</v>
      </c>
      <c r="M35" s="162" t="s">
        <v>212</v>
      </c>
      <c r="N35" s="162">
        <v>1</v>
      </c>
      <c r="O35" s="162">
        <v>150</v>
      </c>
      <c r="P35" s="162">
        <v>75</v>
      </c>
      <c r="Q35" s="162">
        <v>70</v>
      </c>
      <c r="R35" s="163">
        <f t="shared" si="1"/>
        <v>0.7875</v>
      </c>
      <c r="S35" s="179"/>
      <c r="T35" s="413" t="s">
        <v>110</v>
      </c>
      <c r="U35" s="442"/>
      <c r="V35" s="442"/>
      <c r="W35" s="441"/>
      <c r="X35" s="441"/>
      <c r="Y35" s="164"/>
      <c r="Z35" s="165"/>
      <c r="AA35" s="433"/>
      <c r="AB35" s="440"/>
      <c r="AC35" s="183"/>
      <c r="AD35" s="439"/>
      <c r="AE35" s="166" t="s">
        <v>140</v>
      </c>
    </row>
    <row r="36" spans="1:31" s="19" customFormat="1" ht="12.75">
      <c r="A36" s="159" t="s">
        <v>114</v>
      </c>
      <c r="B36" s="160" t="s">
        <v>115</v>
      </c>
      <c r="C36" s="484" t="s">
        <v>1461</v>
      </c>
      <c r="D36" s="160" t="s">
        <v>116</v>
      </c>
      <c r="E36" s="156" t="s">
        <v>1223</v>
      </c>
      <c r="F36" s="483" t="s">
        <v>1468</v>
      </c>
      <c r="G36" s="176" t="s">
        <v>1298</v>
      </c>
      <c r="H36" s="412">
        <v>1222</v>
      </c>
      <c r="I36" s="442" t="s">
        <v>1439</v>
      </c>
      <c r="J36" s="647" t="s">
        <v>1059</v>
      </c>
      <c r="K36" s="430"/>
      <c r="L36" s="412" t="s">
        <v>32</v>
      </c>
      <c r="M36" s="162" t="s">
        <v>212</v>
      </c>
      <c r="N36" s="162">
        <v>1</v>
      </c>
      <c r="O36" s="162">
        <v>150</v>
      </c>
      <c r="P36" s="162">
        <v>75</v>
      </c>
      <c r="Q36" s="162">
        <v>70</v>
      </c>
      <c r="R36" s="163">
        <f t="shared" si="1"/>
        <v>0.7875</v>
      </c>
      <c r="S36" s="179"/>
      <c r="T36" s="413" t="s">
        <v>110</v>
      </c>
      <c r="U36" s="436"/>
      <c r="V36" s="436"/>
      <c r="W36" s="435"/>
      <c r="X36" s="435"/>
      <c r="Y36" s="164"/>
      <c r="Z36" s="50"/>
      <c r="AA36" s="443"/>
      <c r="AB36" s="432"/>
      <c r="AC36" s="183"/>
      <c r="AD36" s="438"/>
      <c r="AE36" s="166" t="s">
        <v>140</v>
      </c>
    </row>
    <row r="37" spans="1:31" s="19" customFormat="1" ht="12.75">
      <c r="A37" s="159" t="s">
        <v>114</v>
      </c>
      <c r="B37" s="160" t="s">
        <v>115</v>
      </c>
      <c r="C37" s="484" t="s">
        <v>1461</v>
      </c>
      <c r="D37" s="160" t="s">
        <v>116</v>
      </c>
      <c r="E37" s="156" t="s">
        <v>1223</v>
      </c>
      <c r="F37" s="483" t="s">
        <v>1468</v>
      </c>
      <c r="G37" s="176" t="s">
        <v>1297</v>
      </c>
      <c r="H37" s="412">
        <v>1222</v>
      </c>
      <c r="I37" s="442" t="s">
        <v>1439</v>
      </c>
      <c r="J37" s="647" t="s">
        <v>1059</v>
      </c>
      <c r="K37" s="430"/>
      <c r="L37" s="412" t="s">
        <v>32</v>
      </c>
      <c r="M37" s="162" t="s">
        <v>106</v>
      </c>
      <c r="N37" s="162">
        <v>1</v>
      </c>
      <c r="O37" s="162">
        <v>160</v>
      </c>
      <c r="P37" s="162">
        <v>80</v>
      </c>
      <c r="Q37" s="162">
        <v>70</v>
      </c>
      <c r="R37" s="163">
        <f t="shared" si="1"/>
        <v>0.896</v>
      </c>
      <c r="S37" s="179"/>
      <c r="T37" s="413" t="s">
        <v>110</v>
      </c>
      <c r="U37" s="442"/>
      <c r="V37" s="442"/>
      <c r="W37" s="441"/>
      <c r="X37" s="441"/>
      <c r="Y37" s="164"/>
      <c r="Z37" s="165"/>
      <c r="AA37" s="433"/>
      <c r="AB37" s="440"/>
      <c r="AC37" s="183"/>
      <c r="AD37" s="439"/>
      <c r="AE37" s="166"/>
    </row>
    <row r="38" spans="1:31" s="19" customFormat="1" ht="12.75">
      <c r="A38" s="159" t="s">
        <v>114</v>
      </c>
      <c r="B38" s="160" t="s">
        <v>115</v>
      </c>
      <c r="C38" s="484" t="s">
        <v>1461</v>
      </c>
      <c r="D38" s="160" t="s">
        <v>116</v>
      </c>
      <c r="E38" s="156" t="s">
        <v>1223</v>
      </c>
      <c r="F38" s="483" t="s">
        <v>1468</v>
      </c>
      <c r="G38" s="176" t="s">
        <v>1296</v>
      </c>
      <c r="H38" s="412">
        <v>1222</v>
      </c>
      <c r="I38" s="442" t="s">
        <v>1439</v>
      </c>
      <c r="J38" s="647" t="s">
        <v>1059</v>
      </c>
      <c r="K38" s="430"/>
      <c r="L38" s="412" t="s">
        <v>32</v>
      </c>
      <c r="M38" s="162" t="s">
        <v>106</v>
      </c>
      <c r="N38" s="162">
        <v>1</v>
      </c>
      <c r="O38" s="162">
        <v>140</v>
      </c>
      <c r="P38" s="162">
        <v>70</v>
      </c>
      <c r="Q38" s="162">
        <v>70</v>
      </c>
      <c r="R38" s="163">
        <f t="shared" si="1"/>
        <v>0.686</v>
      </c>
      <c r="S38" s="179"/>
      <c r="T38" s="413" t="s">
        <v>110</v>
      </c>
      <c r="U38" s="442"/>
      <c r="V38" s="442"/>
      <c r="W38" s="441"/>
      <c r="X38" s="441"/>
      <c r="Y38" s="164"/>
      <c r="Z38" s="165"/>
      <c r="AA38" s="433"/>
      <c r="AB38" s="440"/>
      <c r="AC38" s="183"/>
      <c r="AD38" s="439"/>
      <c r="AE38" s="166"/>
    </row>
    <row r="39" spans="1:31" s="19" customFormat="1" ht="12.75">
      <c r="A39" s="159" t="s">
        <v>114</v>
      </c>
      <c r="B39" s="160" t="s">
        <v>115</v>
      </c>
      <c r="C39" s="484" t="s">
        <v>1461</v>
      </c>
      <c r="D39" s="160" t="s">
        <v>116</v>
      </c>
      <c r="E39" s="156" t="s">
        <v>1223</v>
      </c>
      <c r="F39" s="483" t="s">
        <v>1468</v>
      </c>
      <c r="G39" s="176" t="s">
        <v>1295</v>
      </c>
      <c r="H39" s="412">
        <v>1222</v>
      </c>
      <c r="I39" s="442" t="s">
        <v>1439</v>
      </c>
      <c r="J39" s="647" t="s">
        <v>1059</v>
      </c>
      <c r="K39" s="430"/>
      <c r="L39" s="412" t="s">
        <v>32</v>
      </c>
      <c r="M39" s="162" t="s">
        <v>212</v>
      </c>
      <c r="N39" s="162">
        <v>1</v>
      </c>
      <c r="O39" s="49">
        <v>150</v>
      </c>
      <c r="P39" s="49">
        <v>75</v>
      </c>
      <c r="Q39" s="49">
        <v>75</v>
      </c>
      <c r="R39" s="163">
        <f t="shared" si="1"/>
        <v>0.84375</v>
      </c>
      <c r="S39" s="179"/>
      <c r="T39" s="413" t="s">
        <v>110</v>
      </c>
      <c r="U39" s="436"/>
      <c r="V39" s="436"/>
      <c r="W39" s="435"/>
      <c r="X39" s="435"/>
      <c r="Y39" s="164"/>
      <c r="Z39" s="50"/>
      <c r="AA39" s="433"/>
      <c r="AB39" s="432"/>
      <c r="AC39" s="183"/>
      <c r="AD39" s="438"/>
      <c r="AE39" s="51" t="s">
        <v>140</v>
      </c>
    </row>
    <row r="40" spans="1:31" s="19" customFormat="1" ht="12.75">
      <c r="A40" s="159" t="s">
        <v>114</v>
      </c>
      <c r="B40" s="160" t="s">
        <v>115</v>
      </c>
      <c r="C40" s="484" t="s">
        <v>1461</v>
      </c>
      <c r="D40" s="160" t="s">
        <v>116</v>
      </c>
      <c r="E40" s="156" t="s">
        <v>1223</v>
      </c>
      <c r="F40" s="483" t="s">
        <v>1468</v>
      </c>
      <c r="G40" s="176" t="s">
        <v>1294</v>
      </c>
      <c r="H40" s="412">
        <v>1222</v>
      </c>
      <c r="I40" s="442" t="s">
        <v>1439</v>
      </c>
      <c r="J40" s="647" t="s">
        <v>1059</v>
      </c>
      <c r="K40" s="430"/>
      <c r="L40" s="412" t="s">
        <v>32</v>
      </c>
      <c r="M40" s="162" t="s">
        <v>106</v>
      </c>
      <c r="N40" s="162">
        <v>1</v>
      </c>
      <c r="O40" s="49">
        <v>130</v>
      </c>
      <c r="P40" s="49">
        <v>50</v>
      </c>
      <c r="Q40" s="49">
        <v>75</v>
      </c>
      <c r="R40" s="163">
        <f t="shared" si="1"/>
        <v>0.4875</v>
      </c>
      <c r="S40" s="179"/>
      <c r="T40" s="413" t="s">
        <v>110</v>
      </c>
      <c r="U40" s="436"/>
      <c r="V40" s="436"/>
      <c r="W40" s="435"/>
      <c r="X40" s="435"/>
      <c r="Y40" s="164"/>
      <c r="Z40" s="50"/>
      <c r="AA40" s="433"/>
      <c r="AB40" s="432"/>
      <c r="AC40" s="183"/>
      <c r="AD40" s="438"/>
      <c r="AE40" s="51"/>
    </row>
    <row r="41" spans="1:31" s="19" customFormat="1" ht="12.75">
      <c r="A41" s="159" t="s">
        <v>114</v>
      </c>
      <c r="B41" s="160" t="s">
        <v>115</v>
      </c>
      <c r="C41" s="484" t="s">
        <v>1461</v>
      </c>
      <c r="D41" s="160" t="s">
        <v>116</v>
      </c>
      <c r="E41" s="156" t="s">
        <v>1223</v>
      </c>
      <c r="F41" s="483" t="s">
        <v>1468</v>
      </c>
      <c r="G41" s="176" t="s">
        <v>1293</v>
      </c>
      <c r="H41" s="412">
        <v>1213</v>
      </c>
      <c r="I41" s="442" t="s">
        <v>1439</v>
      </c>
      <c r="J41" s="647" t="s">
        <v>1437</v>
      </c>
      <c r="K41" s="430"/>
      <c r="L41" s="412" t="s">
        <v>32</v>
      </c>
      <c r="M41" s="162" t="s">
        <v>106</v>
      </c>
      <c r="N41" s="162">
        <v>1</v>
      </c>
      <c r="O41" s="49">
        <v>135</v>
      </c>
      <c r="P41" s="49">
        <v>90</v>
      </c>
      <c r="Q41" s="49">
        <v>75</v>
      </c>
      <c r="R41" s="163">
        <f t="shared" si="1"/>
        <v>0.91125</v>
      </c>
      <c r="S41" s="179"/>
      <c r="T41" s="413" t="s">
        <v>110</v>
      </c>
      <c r="U41" s="410"/>
      <c r="V41" s="410"/>
      <c r="W41" s="414"/>
      <c r="X41" s="414"/>
      <c r="Y41" s="164"/>
      <c r="Z41" s="107"/>
      <c r="AA41" s="433"/>
      <c r="AB41" s="432"/>
      <c r="AC41" s="183"/>
      <c r="AD41" s="416"/>
      <c r="AE41" s="108"/>
    </row>
    <row r="42" spans="1:31" s="19" customFormat="1" ht="12.75">
      <c r="A42" s="159" t="s">
        <v>114</v>
      </c>
      <c r="B42" s="160" t="s">
        <v>115</v>
      </c>
      <c r="C42" s="484" t="s">
        <v>1461</v>
      </c>
      <c r="D42" s="160" t="s">
        <v>116</v>
      </c>
      <c r="E42" s="156" t="s">
        <v>1223</v>
      </c>
      <c r="F42" s="483" t="s">
        <v>1468</v>
      </c>
      <c r="G42" s="176" t="s">
        <v>1292</v>
      </c>
      <c r="H42" s="412">
        <v>1213</v>
      </c>
      <c r="I42" s="442" t="s">
        <v>1439</v>
      </c>
      <c r="J42" s="647" t="s">
        <v>1437</v>
      </c>
      <c r="K42" s="430"/>
      <c r="L42" s="412" t="s">
        <v>32</v>
      </c>
      <c r="M42" s="162" t="s">
        <v>106</v>
      </c>
      <c r="N42" s="162">
        <v>1</v>
      </c>
      <c r="O42" s="49">
        <v>135</v>
      </c>
      <c r="P42" s="49">
        <v>90</v>
      </c>
      <c r="Q42" s="49">
        <v>75</v>
      </c>
      <c r="R42" s="163">
        <f t="shared" si="1"/>
        <v>0.91125</v>
      </c>
      <c r="S42" s="179"/>
      <c r="T42" s="413" t="s">
        <v>110</v>
      </c>
      <c r="U42" s="410"/>
      <c r="V42" s="410"/>
      <c r="W42" s="414"/>
      <c r="X42" s="414"/>
      <c r="Y42" s="164"/>
      <c r="Z42" s="107"/>
      <c r="AA42" s="433"/>
      <c r="AB42" s="425"/>
      <c r="AC42" s="183"/>
      <c r="AD42" s="416"/>
      <c r="AE42" s="108"/>
    </row>
    <row r="43" spans="1:31" s="19" customFormat="1" ht="12.75">
      <c r="A43" s="159" t="s">
        <v>114</v>
      </c>
      <c r="B43" s="160" t="s">
        <v>115</v>
      </c>
      <c r="C43" s="484" t="s">
        <v>1461</v>
      </c>
      <c r="D43" s="160" t="s">
        <v>116</v>
      </c>
      <c r="E43" s="156" t="s">
        <v>1223</v>
      </c>
      <c r="F43" s="483" t="s">
        <v>1468</v>
      </c>
      <c r="G43" s="176" t="s">
        <v>1291</v>
      </c>
      <c r="H43" s="412">
        <v>1222</v>
      </c>
      <c r="I43" s="442" t="s">
        <v>1439</v>
      </c>
      <c r="J43" s="647" t="s">
        <v>1059</v>
      </c>
      <c r="K43" s="430"/>
      <c r="L43" s="412" t="s">
        <v>32</v>
      </c>
      <c r="M43" s="49" t="s">
        <v>106</v>
      </c>
      <c r="N43" s="162">
        <v>1</v>
      </c>
      <c r="O43" s="49">
        <v>160</v>
      </c>
      <c r="P43" s="49">
        <v>80</v>
      </c>
      <c r="Q43" s="49">
        <v>85</v>
      </c>
      <c r="R43" s="163">
        <f t="shared" si="1"/>
        <v>1.088</v>
      </c>
      <c r="S43" s="179"/>
      <c r="T43" s="413" t="s">
        <v>110</v>
      </c>
      <c r="U43" s="410"/>
      <c r="V43" s="410"/>
      <c r="W43" s="414"/>
      <c r="X43" s="414"/>
      <c r="Y43" s="164"/>
      <c r="Z43" s="107"/>
      <c r="AA43" s="433"/>
      <c r="AB43" s="425"/>
      <c r="AC43" s="183"/>
      <c r="AD43" s="416"/>
      <c r="AE43" s="108"/>
    </row>
    <row r="44" spans="1:31" s="19" customFormat="1" ht="12.75">
      <c r="A44" s="159" t="s">
        <v>114</v>
      </c>
      <c r="B44" s="160" t="s">
        <v>115</v>
      </c>
      <c r="C44" s="484" t="s">
        <v>1461</v>
      </c>
      <c r="D44" s="160" t="s">
        <v>116</v>
      </c>
      <c r="E44" s="156" t="s">
        <v>1223</v>
      </c>
      <c r="F44" s="483" t="s">
        <v>1468</v>
      </c>
      <c r="G44" s="176" t="s">
        <v>1290</v>
      </c>
      <c r="H44" s="412">
        <v>1222</v>
      </c>
      <c r="I44" s="442" t="s">
        <v>1439</v>
      </c>
      <c r="J44" s="647" t="s">
        <v>1059</v>
      </c>
      <c r="K44" s="430"/>
      <c r="L44" s="412" t="s">
        <v>32</v>
      </c>
      <c r="M44" s="162" t="s">
        <v>106</v>
      </c>
      <c r="N44" s="162">
        <v>1</v>
      </c>
      <c r="O44" s="106">
        <v>190</v>
      </c>
      <c r="P44" s="106">
        <v>95</v>
      </c>
      <c r="Q44" s="106">
        <v>85</v>
      </c>
      <c r="R44" s="163">
        <f t="shared" si="1"/>
        <v>1.53425</v>
      </c>
      <c r="S44" s="179"/>
      <c r="T44" s="413" t="s">
        <v>110</v>
      </c>
      <c r="U44" s="410"/>
      <c r="V44" s="410"/>
      <c r="W44" s="414"/>
      <c r="X44" s="414"/>
      <c r="Y44" s="164"/>
      <c r="Z44" s="107"/>
      <c r="AA44" s="433"/>
      <c r="AB44" s="425"/>
      <c r="AC44" s="183"/>
      <c r="AD44" s="416"/>
      <c r="AE44" s="108"/>
    </row>
    <row r="45" spans="1:31" s="19" customFormat="1" ht="12.75">
      <c r="A45" s="159" t="s">
        <v>114</v>
      </c>
      <c r="B45" s="160" t="s">
        <v>115</v>
      </c>
      <c r="C45" s="484" t="s">
        <v>1461</v>
      </c>
      <c r="D45" s="160" t="s">
        <v>116</v>
      </c>
      <c r="E45" s="156" t="s">
        <v>1223</v>
      </c>
      <c r="F45" s="483" t="s">
        <v>1468</v>
      </c>
      <c r="G45" s="176" t="s">
        <v>1289</v>
      </c>
      <c r="H45" s="412">
        <v>1222</v>
      </c>
      <c r="I45" s="442" t="s">
        <v>1439</v>
      </c>
      <c r="J45" s="647" t="s">
        <v>1059</v>
      </c>
      <c r="K45" s="430"/>
      <c r="L45" s="412" t="s">
        <v>32</v>
      </c>
      <c r="M45" s="162" t="s">
        <v>113</v>
      </c>
      <c r="N45" s="162">
        <v>1</v>
      </c>
      <c r="O45" s="106">
        <v>120</v>
      </c>
      <c r="P45" s="106">
        <v>45</v>
      </c>
      <c r="Q45" s="106">
        <v>200</v>
      </c>
      <c r="R45" s="163">
        <f t="shared" si="1"/>
        <v>1.08</v>
      </c>
      <c r="S45" s="179"/>
      <c r="T45" s="413" t="s">
        <v>110</v>
      </c>
      <c r="U45" s="410"/>
      <c r="V45" s="410"/>
      <c r="W45" s="414"/>
      <c r="X45" s="414"/>
      <c r="Y45" s="164"/>
      <c r="Z45" s="107"/>
      <c r="AA45" s="433"/>
      <c r="AB45" s="425"/>
      <c r="AC45" s="183"/>
      <c r="AD45" s="416"/>
      <c r="AE45" s="108"/>
    </row>
    <row r="46" spans="1:31" s="19" customFormat="1" ht="12.75">
      <c r="A46" s="159" t="s">
        <v>114</v>
      </c>
      <c r="B46" s="160" t="s">
        <v>115</v>
      </c>
      <c r="C46" s="484" t="s">
        <v>1461</v>
      </c>
      <c r="D46" s="160" t="s">
        <v>116</v>
      </c>
      <c r="E46" s="156" t="s">
        <v>1223</v>
      </c>
      <c r="F46" s="483" t="s">
        <v>1468</v>
      </c>
      <c r="G46" s="176" t="s">
        <v>1288</v>
      </c>
      <c r="H46" s="412">
        <v>1222</v>
      </c>
      <c r="I46" s="442" t="s">
        <v>1439</v>
      </c>
      <c r="J46" s="647" t="s">
        <v>1059</v>
      </c>
      <c r="K46" s="430"/>
      <c r="L46" s="412" t="s">
        <v>32</v>
      </c>
      <c r="M46" s="162" t="s">
        <v>113</v>
      </c>
      <c r="N46" s="162">
        <v>1</v>
      </c>
      <c r="O46" s="106">
        <v>120</v>
      </c>
      <c r="P46" s="106">
        <v>45</v>
      </c>
      <c r="Q46" s="106">
        <v>200</v>
      </c>
      <c r="R46" s="163">
        <f t="shared" si="1"/>
        <v>1.08</v>
      </c>
      <c r="S46" s="179"/>
      <c r="T46" s="413" t="s">
        <v>110</v>
      </c>
      <c r="U46" s="410"/>
      <c r="V46" s="410"/>
      <c r="W46" s="414"/>
      <c r="X46" s="414"/>
      <c r="Y46" s="164"/>
      <c r="Z46" s="107"/>
      <c r="AA46" s="433"/>
      <c r="AB46" s="425"/>
      <c r="AC46" s="183"/>
      <c r="AD46" s="416"/>
      <c r="AE46" s="108"/>
    </row>
    <row r="47" spans="1:31" s="19" customFormat="1" ht="12.75">
      <c r="A47" s="159" t="s">
        <v>114</v>
      </c>
      <c r="B47" s="160" t="s">
        <v>115</v>
      </c>
      <c r="C47" s="484" t="s">
        <v>1461</v>
      </c>
      <c r="D47" s="160" t="s">
        <v>116</v>
      </c>
      <c r="E47" s="156" t="s">
        <v>1223</v>
      </c>
      <c r="F47" s="483" t="s">
        <v>1468</v>
      </c>
      <c r="G47" s="176" t="s">
        <v>1287</v>
      </c>
      <c r="H47" s="412">
        <v>1222</v>
      </c>
      <c r="I47" s="442" t="s">
        <v>1439</v>
      </c>
      <c r="J47" s="647" t="s">
        <v>1059</v>
      </c>
      <c r="K47" s="430"/>
      <c r="L47" s="412" t="s">
        <v>32</v>
      </c>
      <c r="M47" s="162" t="s">
        <v>113</v>
      </c>
      <c r="N47" s="162">
        <v>1</v>
      </c>
      <c r="O47" s="106">
        <v>120</v>
      </c>
      <c r="P47" s="106">
        <v>45</v>
      </c>
      <c r="Q47" s="106">
        <v>200</v>
      </c>
      <c r="R47" s="163">
        <f t="shared" si="1"/>
        <v>1.08</v>
      </c>
      <c r="S47" s="179"/>
      <c r="T47" s="413" t="s">
        <v>110</v>
      </c>
      <c r="U47" s="410"/>
      <c r="V47" s="410"/>
      <c r="W47" s="414"/>
      <c r="X47" s="414"/>
      <c r="Y47" s="164"/>
      <c r="Z47" s="107"/>
      <c r="AA47" s="433"/>
      <c r="AB47" s="425"/>
      <c r="AC47" s="183"/>
      <c r="AD47" s="416"/>
      <c r="AE47" s="108"/>
    </row>
    <row r="48" spans="1:31" s="19" customFormat="1" ht="12.75">
      <c r="A48" s="159" t="s">
        <v>114</v>
      </c>
      <c r="B48" s="160" t="s">
        <v>115</v>
      </c>
      <c r="C48" s="484" t="s">
        <v>1461</v>
      </c>
      <c r="D48" s="160" t="s">
        <v>116</v>
      </c>
      <c r="E48" s="156" t="s">
        <v>1223</v>
      </c>
      <c r="F48" s="483" t="s">
        <v>1468</v>
      </c>
      <c r="G48" s="176" t="s">
        <v>1286</v>
      </c>
      <c r="H48" s="412">
        <v>1213</v>
      </c>
      <c r="I48" s="442" t="s">
        <v>1439</v>
      </c>
      <c r="J48" s="647" t="s">
        <v>1437</v>
      </c>
      <c r="K48" s="430"/>
      <c r="L48" s="412" t="s">
        <v>32</v>
      </c>
      <c r="M48" s="162" t="s">
        <v>113</v>
      </c>
      <c r="N48" s="162">
        <v>1</v>
      </c>
      <c r="O48" s="106">
        <v>130</v>
      </c>
      <c r="P48" s="106">
        <v>45</v>
      </c>
      <c r="Q48" s="106">
        <v>200</v>
      </c>
      <c r="R48" s="163">
        <f t="shared" si="1"/>
        <v>1.17</v>
      </c>
      <c r="S48" s="179"/>
      <c r="T48" s="413" t="s">
        <v>110</v>
      </c>
      <c r="U48" s="410"/>
      <c r="V48" s="410"/>
      <c r="W48" s="414"/>
      <c r="X48" s="414"/>
      <c r="Y48" s="164"/>
      <c r="Z48" s="107"/>
      <c r="AA48" s="433"/>
      <c r="AB48" s="425"/>
      <c r="AC48" s="183"/>
      <c r="AD48" s="416"/>
      <c r="AE48" s="108"/>
    </row>
    <row r="49" spans="1:31" s="19" customFormat="1" ht="12.75">
      <c r="A49" s="159" t="s">
        <v>114</v>
      </c>
      <c r="B49" s="160" t="s">
        <v>115</v>
      </c>
      <c r="C49" s="484" t="s">
        <v>1461</v>
      </c>
      <c r="D49" s="160" t="s">
        <v>116</v>
      </c>
      <c r="E49" s="156" t="s">
        <v>1223</v>
      </c>
      <c r="F49" s="483" t="s">
        <v>1468</v>
      </c>
      <c r="G49" s="176" t="s">
        <v>1285</v>
      </c>
      <c r="H49" s="412">
        <v>1222</v>
      </c>
      <c r="I49" s="442" t="s">
        <v>1439</v>
      </c>
      <c r="J49" s="647" t="s">
        <v>1059</v>
      </c>
      <c r="K49" s="430"/>
      <c r="L49" s="412" t="s">
        <v>32</v>
      </c>
      <c r="M49" s="162" t="s">
        <v>484</v>
      </c>
      <c r="N49" s="162">
        <v>1</v>
      </c>
      <c r="O49" s="106">
        <v>160</v>
      </c>
      <c r="P49" s="106">
        <v>80</v>
      </c>
      <c r="Q49" s="106">
        <v>85</v>
      </c>
      <c r="R49" s="163">
        <f t="shared" si="1"/>
        <v>1.088</v>
      </c>
      <c r="S49" s="179"/>
      <c r="T49" s="413" t="s">
        <v>110</v>
      </c>
      <c r="U49" s="410"/>
      <c r="V49" s="410"/>
      <c r="W49" s="414"/>
      <c r="X49" s="414"/>
      <c r="Y49" s="164"/>
      <c r="Z49" s="107"/>
      <c r="AA49" s="433"/>
      <c r="AB49" s="425"/>
      <c r="AC49" s="183"/>
      <c r="AD49" s="416"/>
      <c r="AE49" s="108"/>
    </row>
    <row r="50" spans="1:31" s="19" customFormat="1" ht="12.75">
      <c r="A50" s="159" t="s">
        <v>114</v>
      </c>
      <c r="B50" s="160" t="s">
        <v>115</v>
      </c>
      <c r="C50" s="484" t="s">
        <v>1461</v>
      </c>
      <c r="D50" s="160" t="s">
        <v>116</v>
      </c>
      <c r="E50" s="156" t="s">
        <v>1223</v>
      </c>
      <c r="F50" s="483" t="s">
        <v>1468</v>
      </c>
      <c r="G50" s="176" t="s">
        <v>1284</v>
      </c>
      <c r="H50" s="412">
        <v>1222</v>
      </c>
      <c r="I50" s="442" t="s">
        <v>1439</v>
      </c>
      <c r="J50" s="647" t="s">
        <v>1059</v>
      </c>
      <c r="K50" s="430"/>
      <c r="L50" s="412" t="s">
        <v>32</v>
      </c>
      <c r="M50" s="162" t="s">
        <v>484</v>
      </c>
      <c r="N50" s="162">
        <v>1</v>
      </c>
      <c r="O50" s="106">
        <v>150</v>
      </c>
      <c r="P50" s="106">
        <v>75</v>
      </c>
      <c r="Q50" s="106">
        <v>50</v>
      </c>
      <c r="R50" s="163">
        <f t="shared" si="1"/>
        <v>0.5625</v>
      </c>
      <c r="S50" s="179"/>
      <c r="T50" s="413" t="s">
        <v>110</v>
      </c>
      <c r="U50" s="410"/>
      <c r="V50" s="410"/>
      <c r="W50" s="414"/>
      <c r="X50" s="414"/>
      <c r="Y50" s="164"/>
      <c r="Z50" s="107"/>
      <c r="AA50" s="433"/>
      <c r="AB50" s="425"/>
      <c r="AC50" s="183"/>
      <c r="AD50" s="416"/>
      <c r="AE50" s="108"/>
    </row>
    <row r="51" spans="1:31" s="19" customFormat="1" ht="12.75">
      <c r="A51" s="159" t="s">
        <v>114</v>
      </c>
      <c r="B51" s="160" t="s">
        <v>115</v>
      </c>
      <c r="C51" s="484" t="s">
        <v>1461</v>
      </c>
      <c r="D51" s="160" t="s">
        <v>116</v>
      </c>
      <c r="E51" s="156" t="s">
        <v>1223</v>
      </c>
      <c r="F51" s="483" t="s">
        <v>1468</v>
      </c>
      <c r="G51" s="176" t="s">
        <v>1283</v>
      </c>
      <c r="H51" s="412">
        <v>1222</v>
      </c>
      <c r="I51" s="442" t="s">
        <v>1439</v>
      </c>
      <c r="J51" s="647" t="s">
        <v>1059</v>
      </c>
      <c r="K51" s="430"/>
      <c r="L51" s="412" t="s">
        <v>32</v>
      </c>
      <c r="M51" s="162" t="s">
        <v>106</v>
      </c>
      <c r="N51" s="162">
        <v>1</v>
      </c>
      <c r="O51" s="106">
        <v>90</v>
      </c>
      <c r="P51" s="106">
        <v>45</v>
      </c>
      <c r="Q51" s="106">
        <v>75</v>
      </c>
      <c r="R51" s="163">
        <f t="shared" si="1"/>
        <v>0.30375</v>
      </c>
      <c r="S51" s="179"/>
      <c r="T51" s="413" t="s">
        <v>110</v>
      </c>
      <c r="U51" s="410"/>
      <c r="V51" s="410"/>
      <c r="W51" s="414"/>
      <c r="X51" s="414"/>
      <c r="Y51" s="164"/>
      <c r="Z51" s="107"/>
      <c r="AA51" s="433"/>
      <c r="AB51" s="425"/>
      <c r="AC51" s="183"/>
      <c r="AD51" s="416"/>
      <c r="AE51" s="108" t="s">
        <v>140</v>
      </c>
    </row>
    <row r="52" spans="1:31" s="19" customFormat="1" ht="12.75">
      <c r="A52" s="159" t="s">
        <v>114</v>
      </c>
      <c r="B52" s="160" t="s">
        <v>115</v>
      </c>
      <c r="C52" s="484" t="s">
        <v>1461</v>
      </c>
      <c r="D52" s="160" t="s">
        <v>116</v>
      </c>
      <c r="E52" s="156" t="s">
        <v>1223</v>
      </c>
      <c r="F52" s="483" t="s">
        <v>1468</v>
      </c>
      <c r="G52" s="176" t="s">
        <v>1282</v>
      </c>
      <c r="H52" s="412">
        <v>1213</v>
      </c>
      <c r="I52" s="442" t="s">
        <v>1439</v>
      </c>
      <c r="J52" s="647" t="s">
        <v>1437</v>
      </c>
      <c r="K52" s="430"/>
      <c r="L52" s="412" t="s">
        <v>32</v>
      </c>
      <c r="M52" s="162" t="s">
        <v>106</v>
      </c>
      <c r="N52" s="162">
        <v>1</v>
      </c>
      <c r="O52" s="106">
        <v>120</v>
      </c>
      <c r="P52" s="106">
        <v>80</v>
      </c>
      <c r="Q52" s="106">
        <v>75</v>
      </c>
      <c r="R52" s="163">
        <f t="shared" si="1"/>
        <v>0.72</v>
      </c>
      <c r="S52" s="179"/>
      <c r="T52" s="413" t="s">
        <v>110</v>
      </c>
      <c r="U52" s="410"/>
      <c r="V52" s="410"/>
      <c r="W52" s="414"/>
      <c r="X52" s="414"/>
      <c r="Y52" s="164"/>
      <c r="Z52" s="107"/>
      <c r="AA52" s="433"/>
      <c r="AB52" s="425"/>
      <c r="AC52" s="183"/>
      <c r="AD52" s="416"/>
      <c r="AE52" s="108" t="s">
        <v>140</v>
      </c>
    </row>
    <row r="53" spans="1:31" s="19" customFormat="1" ht="12.75">
      <c r="A53" s="159" t="s">
        <v>114</v>
      </c>
      <c r="B53" s="160" t="s">
        <v>115</v>
      </c>
      <c r="C53" s="484" t="s">
        <v>1461</v>
      </c>
      <c r="D53" s="160" t="s">
        <v>116</v>
      </c>
      <c r="E53" s="156" t="s">
        <v>1223</v>
      </c>
      <c r="F53" s="643" t="s">
        <v>1468</v>
      </c>
      <c r="G53" s="176" t="s">
        <v>1281</v>
      </c>
      <c r="H53" s="409">
        <v>1222</v>
      </c>
      <c r="I53" s="410" t="s">
        <v>1439</v>
      </c>
      <c r="J53" s="487" t="s">
        <v>1059</v>
      </c>
      <c r="K53" s="430"/>
      <c r="L53" s="412" t="s">
        <v>32</v>
      </c>
      <c r="M53" s="106" t="s">
        <v>1280</v>
      </c>
      <c r="N53" s="162">
        <v>1</v>
      </c>
      <c r="O53" s="106">
        <v>120</v>
      </c>
      <c r="P53" s="106">
        <v>65</v>
      </c>
      <c r="Q53" s="106">
        <v>70</v>
      </c>
      <c r="R53" s="163">
        <f t="shared" si="1"/>
        <v>0.546</v>
      </c>
      <c r="S53" s="179"/>
      <c r="T53" s="413" t="s">
        <v>110</v>
      </c>
      <c r="U53" s="410"/>
      <c r="V53" s="410"/>
      <c r="W53" s="414"/>
      <c r="X53" s="414"/>
      <c r="Y53" s="164"/>
      <c r="Z53" s="107"/>
      <c r="AA53" s="433"/>
      <c r="AB53" s="425"/>
      <c r="AC53" s="183"/>
      <c r="AD53" s="416"/>
      <c r="AE53" s="108"/>
    </row>
    <row r="54" spans="1:31" s="19" customFormat="1" ht="12.75">
      <c r="A54" s="159" t="s">
        <v>114</v>
      </c>
      <c r="B54" s="160" t="s">
        <v>115</v>
      </c>
      <c r="C54" s="484" t="s">
        <v>1461</v>
      </c>
      <c r="D54" s="160" t="s">
        <v>116</v>
      </c>
      <c r="E54" s="156" t="s">
        <v>1223</v>
      </c>
      <c r="F54" s="643" t="s">
        <v>1468</v>
      </c>
      <c r="G54" s="176" t="s">
        <v>1279</v>
      </c>
      <c r="H54" s="409">
        <v>1222</v>
      </c>
      <c r="I54" s="410" t="s">
        <v>1439</v>
      </c>
      <c r="J54" s="487" t="s">
        <v>1059</v>
      </c>
      <c r="K54" s="430"/>
      <c r="L54" s="412" t="s">
        <v>32</v>
      </c>
      <c r="M54" s="106" t="s">
        <v>290</v>
      </c>
      <c r="N54" s="162">
        <v>1</v>
      </c>
      <c r="O54" s="106">
        <v>120</v>
      </c>
      <c r="P54" s="106">
        <v>40</v>
      </c>
      <c r="Q54" s="106">
        <v>100</v>
      </c>
      <c r="R54" s="163">
        <f t="shared" si="1"/>
        <v>0.48</v>
      </c>
      <c r="S54" s="179"/>
      <c r="T54" s="413" t="s">
        <v>110</v>
      </c>
      <c r="U54" s="410"/>
      <c r="V54" s="410"/>
      <c r="W54" s="414"/>
      <c r="X54" s="414"/>
      <c r="Y54" s="164"/>
      <c r="Z54" s="107"/>
      <c r="AA54" s="433"/>
      <c r="AB54" s="425"/>
      <c r="AC54" s="183"/>
      <c r="AD54" s="416"/>
      <c r="AE54" s="108"/>
    </row>
    <row r="55" spans="1:31" s="19" customFormat="1" ht="12.75">
      <c r="A55" s="159" t="s">
        <v>114</v>
      </c>
      <c r="B55" s="160" t="s">
        <v>115</v>
      </c>
      <c r="C55" s="484" t="s">
        <v>1461</v>
      </c>
      <c r="D55" s="160" t="s">
        <v>116</v>
      </c>
      <c r="E55" s="156" t="s">
        <v>1223</v>
      </c>
      <c r="F55" s="643" t="s">
        <v>1468</v>
      </c>
      <c r="G55" s="176" t="s">
        <v>1278</v>
      </c>
      <c r="H55" s="409">
        <v>1222</v>
      </c>
      <c r="I55" s="410" t="s">
        <v>1439</v>
      </c>
      <c r="J55" s="487" t="s">
        <v>1059</v>
      </c>
      <c r="K55" s="430"/>
      <c r="L55" s="412" t="s">
        <v>32</v>
      </c>
      <c r="M55" s="106" t="s">
        <v>290</v>
      </c>
      <c r="N55" s="162">
        <v>1</v>
      </c>
      <c r="O55" s="106">
        <v>160</v>
      </c>
      <c r="P55" s="106">
        <v>65</v>
      </c>
      <c r="Q55" s="106">
        <v>200</v>
      </c>
      <c r="R55" s="163">
        <f t="shared" si="1"/>
        <v>2.08</v>
      </c>
      <c r="S55" s="179"/>
      <c r="T55" s="413" t="s">
        <v>110</v>
      </c>
      <c r="U55" s="410"/>
      <c r="V55" s="410"/>
      <c r="W55" s="414"/>
      <c r="X55" s="414"/>
      <c r="Y55" s="164"/>
      <c r="Z55" s="107"/>
      <c r="AA55" s="433"/>
      <c r="AB55" s="425"/>
      <c r="AC55" s="183"/>
      <c r="AD55" s="416"/>
      <c r="AE55" s="108"/>
    </row>
    <row r="56" spans="1:31" s="19" customFormat="1" ht="12.75">
      <c r="A56" s="159" t="s">
        <v>114</v>
      </c>
      <c r="B56" s="160" t="s">
        <v>115</v>
      </c>
      <c r="C56" s="484" t="s">
        <v>1461</v>
      </c>
      <c r="D56" s="160" t="s">
        <v>116</v>
      </c>
      <c r="E56" s="156" t="s">
        <v>1223</v>
      </c>
      <c r="F56" s="643" t="s">
        <v>1468</v>
      </c>
      <c r="G56" s="176" t="s">
        <v>1277</v>
      </c>
      <c r="H56" s="409">
        <v>1222</v>
      </c>
      <c r="I56" s="410" t="s">
        <v>1439</v>
      </c>
      <c r="J56" s="487" t="s">
        <v>1059</v>
      </c>
      <c r="K56" s="430"/>
      <c r="L56" s="412" t="s">
        <v>32</v>
      </c>
      <c r="M56" s="106" t="s">
        <v>1124</v>
      </c>
      <c r="N56" s="162">
        <v>1</v>
      </c>
      <c r="O56" s="106"/>
      <c r="P56" s="106"/>
      <c r="Q56" s="106"/>
      <c r="R56" s="163">
        <v>0.4</v>
      </c>
      <c r="S56" s="210"/>
      <c r="T56" s="413" t="s">
        <v>110</v>
      </c>
      <c r="U56" s="410"/>
      <c r="V56" s="410"/>
      <c r="W56" s="414"/>
      <c r="X56" s="414"/>
      <c r="Y56" s="164"/>
      <c r="Z56" s="107"/>
      <c r="AA56" s="433"/>
      <c r="AB56" s="425"/>
      <c r="AC56" s="211"/>
      <c r="AD56" s="416"/>
      <c r="AE56" s="108"/>
    </row>
    <row r="57" spans="1:32" s="19" customFormat="1" ht="12.75">
      <c r="A57" s="159" t="s">
        <v>114</v>
      </c>
      <c r="B57" s="160" t="s">
        <v>115</v>
      </c>
      <c r="C57" s="484" t="s">
        <v>1461</v>
      </c>
      <c r="D57" s="160" t="s">
        <v>116</v>
      </c>
      <c r="E57" s="156" t="s">
        <v>1223</v>
      </c>
      <c r="F57" s="643" t="s">
        <v>1468</v>
      </c>
      <c r="G57" s="176" t="s">
        <v>1276</v>
      </c>
      <c r="H57" s="409">
        <v>1222</v>
      </c>
      <c r="I57" s="410" t="s">
        <v>1439</v>
      </c>
      <c r="J57" s="487" t="s">
        <v>1059</v>
      </c>
      <c r="K57" s="430"/>
      <c r="L57" s="412" t="s">
        <v>32</v>
      </c>
      <c r="M57" s="106" t="s">
        <v>1124</v>
      </c>
      <c r="N57" s="162">
        <v>1</v>
      </c>
      <c r="O57" s="106"/>
      <c r="P57" s="106"/>
      <c r="Q57" s="106"/>
      <c r="R57" s="163">
        <v>0.4</v>
      </c>
      <c r="S57" s="179"/>
      <c r="T57" s="413" t="s">
        <v>110</v>
      </c>
      <c r="U57" s="436"/>
      <c r="V57" s="436"/>
      <c r="W57" s="435"/>
      <c r="X57" s="435"/>
      <c r="Y57" s="164"/>
      <c r="Z57" s="50"/>
      <c r="AA57" s="433"/>
      <c r="AB57" s="432"/>
      <c r="AC57" s="183"/>
      <c r="AD57" s="438"/>
      <c r="AE57" s="51"/>
      <c r="AF57" s="212"/>
    </row>
    <row r="58" spans="1:32" s="19" customFormat="1" ht="12.75">
      <c r="A58" s="159" t="s">
        <v>114</v>
      </c>
      <c r="B58" s="160" t="s">
        <v>115</v>
      </c>
      <c r="C58" s="484" t="s">
        <v>1461</v>
      </c>
      <c r="D58" s="160" t="s">
        <v>116</v>
      </c>
      <c r="E58" s="156" t="s">
        <v>1223</v>
      </c>
      <c r="F58" s="643" t="s">
        <v>1468</v>
      </c>
      <c r="G58" s="176" t="s">
        <v>1275</v>
      </c>
      <c r="H58" s="409">
        <v>1222</v>
      </c>
      <c r="I58" s="410" t="s">
        <v>1439</v>
      </c>
      <c r="J58" s="487" t="s">
        <v>1059</v>
      </c>
      <c r="K58" s="430"/>
      <c r="L58" s="412" t="s">
        <v>32</v>
      </c>
      <c r="M58" s="106" t="s">
        <v>1124</v>
      </c>
      <c r="N58" s="162">
        <v>1</v>
      </c>
      <c r="O58" s="106"/>
      <c r="P58" s="106"/>
      <c r="Q58" s="106"/>
      <c r="R58" s="163">
        <v>0.4</v>
      </c>
      <c r="S58" s="179"/>
      <c r="T58" s="413" t="s">
        <v>110</v>
      </c>
      <c r="U58" s="436"/>
      <c r="V58" s="436"/>
      <c r="W58" s="435"/>
      <c r="X58" s="434"/>
      <c r="Y58" s="164"/>
      <c r="Z58" s="50"/>
      <c r="AA58" s="433"/>
      <c r="AB58" s="432"/>
      <c r="AC58" s="183"/>
      <c r="AD58" s="431"/>
      <c r="AE58" s="261"/>
      <c r="AF58" s="253"/>
    </row>
    <row r="59" spans="1:32" s="19" customFormat="1" ht="12.75">
      <c r="A59" s="159" t="s">
        <v>114</v>
      </c>
      <c r="B59" s="160" t="s">
        <v>115</v>
      </c>
      <c r="C59" s="484" t="s">
        <v>1461</v>
      </c>
      <c r="D59" s="160" t="s">
        <v>116</v>
      </c>
      <c r="E59" s="156" t="s">
        <v>1223</v>
      </c>
      <c r="F59" s="643" t="s">
        <v>1468</v>
      </c>
      <c r="G59" s="176" t="s">
        <v>1274</v>
      </c>
      <c r="H59" s="409">
        <v>1222</v>
      </c>
      <c r="I59" s="410" t="s">
        <v>1439</v>
      </c>
      <c r="J59" s="487" t="s">
        <v>1059</v>
      </c>
      <c r="K59" s="430"/>
      <c r="L59" s="412" t="s">
        <v>32</v>
      </c>
      <c r="M59" s="106" t="s">
        <v>1124</v>
      </c>
      <c r="N59" s="162">
        <v>1</v>
      </c>
      <c r="O59" s="106"/>
      <c r="P59" s="106"/>
      <c r="Q59" s="106"/>
      <c r="R59" s="163">
        <v>0.4</v>
      </c>
      <c r="S59" s="179"/>
      <c r="T59" s="413" t="s">
        <v>110</v>
      </c>
      <c r="U59" s="436"/>
      <c r="V59" s="436"/>
      <c r="W59" s="435"/>
      <c r="X59" s="434"/>
      <c r="Y59" s="164"/>
      <c r="Z59" s="50"/>
      <c r="AA59" s="433"/>
      <c r="AB59" s="432"/>
      <c r="AC59" s="183"/>
      <c r="AD59" s="431"/>
      <c r="AE59" s="261"/>
      <c r="AF59" s="253"/>
    </row>
    <row r="60" spans="1:32" s="19" customFormat="1" ht="12.75">
      <c r="A60" s="159" t="s">
        <v>114</v>
      </c>
      <c r="B60" s="160" t="s">
        <v>115</v>
      </c>
      <c r="C60" s="484" t="s">
        <v>1461</v>
      </c>
      <c r="D60" s="160" t="s">
        <v>116</v>
      </c>
      <c r="E60" s="156" t="s">
        <v>1223</v>
      </c>
      <c r="F60" s="643" t="s">
        <v>1468</v>
      </c>
      <c r="G60" s="176" t="s">
        <v>1273</v>
      </c>
      <c r="H60" s="409">
        <v>1222</v>
      </c>
      <c r="I60" s="410" t="s">
        <v>1439</v>
      </c>
      <c r="J60" s="487" t="s">
        <v>1059</v>
      </c>
      <c r="K60" s="430"/>
      <c r="L60" s="412" t="s">
        <v>32</v>
      </c>
      <c r="M60" s="106" t="s">
        <v>1124</v>
      </c>
      <c r="N60" s="162">
        <v>1</v>
      </c>
      <c r="O60" s="106"/>
      <c r="P60" s="106"/>
      <c r="Q60" s="106"/>
      <c r="R60" s="163">
        <v>0.4</v>
      </c>
      <c r="S60" s="179"/>
      <c r="T60" s="413" t="s">
        <v>110</v>
      </c>
      <c r="U60" s="436"/>
      <c r="V60" s="436"/>
      <c r="W60" s="435"/>
      <c r="X60" s="434"/>
      <c r="Y60" s="164"/>
      <c r="Z60" s="50"/>
      <c r="AA60" s="433"/>
      <c r="AB60" s="432"/>
      <c r="AC60" s="183"/>
      <c r="AD60" s="431"/>
      <c r="AE60" s="261"/>
      <c r="AF60" s="253"/>
    </row>
    <row r="61" spans="1:32" s="19" customFormat="1" ht="12.75">
      <c r="A61" s="159" t="s">
        <v>114</v>
      </c>
      <c r="B61" s="160" t="s">
        <v>115</v>
      </c>
      <c r="C61" s="484" t="s">
        <v>1461</v>
      </c>
      <c r="D61" s="160" t="s">
        <v>116</v>
      </c>
      <c r="E61" s="156" t="s">
        <v>1223</v>
      </c>
      <c r="F61" s="643" t="s">
        <v>1468</v>
      </c>
      <c r="G61" s="176" t="s">
        <v>1272</v>
      </c>
      <c r="H61" s="409">
        <v>1222</v>
      </c>
      <c r="I61" s="410" t="s">
        <v>1439</v>
      </c>
      <c r="J61" s="487" t="s">
        <v>1059</v>
      </c>
      <c r="K61" s="430"/>
      <c r="L61" s="412" t="s">
        <v>32</v>
      </c>
      <c r="M61" s="106" t="s">
        <v>1124</v>
      </c>
      <c r="N61" s="162">
        <v>1</v>
      </c>
      <c r="O61" s="106"/>
      <c r="P61" s="106"/>
      <c r="Q61" s="106"/>
      <c r="R61" s="163">
        <v>0.4</v>
      </c>
      <c r="S61" s="179"/>
      <c r="T61" s="413" t="s">
        <v>110</v>
      </c>
      <c r="U61" s="436"/>
      <c r="V61" s="436"/>
      <c r="W61" s="435"/>
      <c r="X61" s="434"/>
      <c r="Y61" s="164"/>
      <c r="Z61" s="50"/>
      <c r="AA61" s="433"/>
      <c r="AB61" s="432"/>
      <c r="AC61" s="183"/>
      <c r="AD61" s="431"/>
      <c r="AE61" s="261"/>
      <c r="AF61" s="253"/>
    </row>
    <row r="62" spans="1:32" ht="12.75">
      <c r="A62" s="159" t="s">
        <v>114</v>
      </c>
      <c r="B62" s="160" t="s">
        <v>115</v>
      </c>
      <c r="C62" s="484" t="s">
        <v>1461</v>
      </c>
      <c r="D62" s="160" t="s">
        <v>116</v>
      </c>
      <c r="E62" s="156" t="s">
        <v>1223</v>
      </c>
      <c r="F62" s="643" t="s">
        <v>1468</v>
      </c>
      <c r="G62" s="176" t="s">
        <v>1271</v>
      </c>
      <c r="H62" s="409">
        <v>1222</v>
      </c>
      <c r="I62" s="410" t="s">
        <v>1439</v>
      </c>
      <c r="J62" s="487" t="s">
        <v>1059</v>
      </c>
      <c r="K62" s="430"/>
      <c r="L62" s="412" t="s">
        <v>32</v>
      </c>
      <c r="M62" s="49" t="s">
        <v>107</v>
      </c>
      <c r="N62" s="162">
        <v>1</v>
      </c>
      <c r="O62" s="49"/>
      <c r="P62" s="49"/>
      <c r="Q62" s="49"/>
      <c r="R62" s="163">
        <v>0.15</v>
      </c>
      <c r="S62" s="179"/>
      <c r="T62" s="413" t="s">
        <v>110</v>
      </c>
      <c r="U62" s="436"/>
      <c r="V62" s="436"/>
      <c r="W62" s="435"/>
      <c r="X62" s="434"/>
      <c r="Y62" s="164"/>
      <c r="Z62" s="50"/>
      <c r="AA62" s="433"/>
      <c r="AB62" s="432"/>
      <c r="AC62" s="183"/>
      <c r="AD62" s="431"/>
      <c r="AE62" s="261" t="s">
        <v>140</v>
      </c>
      <c r="AF62" s="252"/>
    </row>
    <row r="63" spans="1:32" ht="12.75">
      <c r="A63" s="159" t="s">
        <v>114</v>
      </c>
      <c r="B63" s="160" t="s">
        <v>115</v>
      </c>
      <c r="C63" s="484" t="s">
        <v>1461</v>
      </c>
      <c r="D63" s="160" t="s">
        <v>116</v>
      </c>
      <c r="E63" s="156" t="s">
        <v>1223</v>
      </c>
      <c r="F63" s="643" t="s">
        <v>1468</v>
      </c>
      <c r="G63" s="176" t="s">
        <v>1270</v>
      </c>
      <c r="H63" s="409">
        <v>1222</v>
      </c>
      <c r="I63" s="410" t="s">
        <v>1439</v>
      </c>
      <c r="J63" s="487" t="s">
        <v>1059</v>
      </c>
      <c r="K63" s="430"/>
      <c r="L63" s="412" t="s">
        <v>32</v>
      </c>
      <c r="M63" s="49" t="s">
        <v>107</v>
      </c>
      <c r="N63" s="162">
        <v>1</v>
      </c>
      <c r="O63" s="49"/>
      <c r="P63" s="49"/>
      <c r="Q63" s="49"/>
      <c r="R63" s="163">
        <v>0.15</v>
      </c>
      <c r="S63" s="210"/>
      <c r="T63" s="413" t="s">
        <v>110</v>
      </c>
      <c r="U63" s="410"/>
      <c r="V63" s="410"/>
      <c r="W63" s="414"/>
      <c r="X63" s="427"/>
      <c r="Y63" s="319"/>
      <c r="Z63" s="107"/>
      <c r="AA63" s="426"/>
      <c r="AB63" s="425"/>
      <c r="AC63" s="211"/>
      <c r="AD63" s="424"/>
      <c r="AE63" s="261" t="s">
        <v>140</v>
      </c>
      <c r="AF63" s="252"/>
    </row>
    <row r="64" spans="1:32" ht="12.75">
      <c r="A64" s="159" t="s">
        <v>114</v>
      </c>
      <c r="B64" s="160" t="s">
        <v>115</v>
      </c>
      <c r="C64" s="484" t="s">
        <v>1461</v>
      </c>
      <c r="D64" s="160" t="s">
        <v>116</v>
      </c>
      <c r="E64" s="156" t="s">
        <v>1223</v>
      </c>
      <c r="F64" s="643" t="s">
        <v>1468</v>
      </c>
      <c r="G64" s="176" t="s">
        <v>1269</v>
      </c>
      <c r="H64" s="409">
        <v>1222</v>
      </c>
      <c r="I64" s="410" t="s">
        <v>1439</v>
      </c>
      <c r="J64" s="487" t="s">
        <v>1059</v>
      </c>
      <c r="K64" s="430"/>
      <c r="L64" s="412" t="s">
        <v>32</v>
      </c>
      <c r="M64" s="49" t="s">
        <v>107</v>
      </c>
      <c r="N64" s="162">
        <v>1</v>
      </c>
      <c r="O64" s="49"/>
      <c r="P64" s="49"/>
      <c r="Q64" s="49"/>
      <c r="R64" s="163">
        <v>0.15</v>
      </c>
      <c r="S64" s="210"/>
      <c r="T64" s="413" t="s">
        <v>110</v>
      </c>
      <c r="U64" s="410"/>
      <c r="V64" s="410"/>
      <c r="W64" s="414"/>
      <c r="X64" s="427"/>
      <c r="Y64" s="319"/>
      <c r="Z64" s="107"/>
      <c r="AA64" s="426"/>
      <c r="AB64" s="425"/>
      <c r="AC64" s="211"/>
      <c r="AD64" s="424"/>
      <c r="AE64" s="261" t="s">
        <v>140</v>
      </c>
      <c r="AF64" s="252"/>
    </row>
    <row r="65" spans="1:32" ht="12.75">
      <c r="A65" s="159" t="s">
        <v>114</v>
      </c>
      <c r="B65" s="160" t="s">
        <v>115</v>
      </c>
      <c r="C65" s="484" t="s">
        <v>1461</v>
      </c>
      <c r="D65" s="160" t="s">
        <v>116</v>
      </c>
      <c r="E65" s="156" t="s">
        <v>1223</v>
      </c>
      <c r="F65" s="643" t="s">
        <v>1468</v>
      </c>
      <c r="G65" s="176" t="s">
        <v>1268</v>
      </c>
      <c r="H65" s="409">
        <v>1222</v>
      </c>
      <c r="I65" s="410" t="s">
        <v>1439</v>
      </c>
      <c r="J65" s="487" t="s">
        <v>1059</v>
      </c>
      <c r="K65" s="430"/>
      <c r="L65" s="412" t="s">
        <v>32</v>
      </c>
      <c r="M65" s="106" t="s">
        <v>343</v>
      </c>
      <c r="N65" s="162">
        <v>1</v>
      </c>
      <c r="O65" s="106">
        <v>50</v>
      </c>
      <c r="P65" s="106">
        <v>75</v>
      </c>
      <c r="Q65" s="106">
        <v>86</v>
      </c>
      <c r="R65" s="163">
        <f>(O65*P65*Q65)/1000000</f>
        <v>0.3225</v>
      </c>
      <c r="S65" s="210"/>
      <c r="T65" s="413" t="s">
        <v>110</v>
      </c>
      <c r="U65" s="410"/>
      <c r="V65" s="410"/>
      <c r="W65" s="414"/>
      <c r="X65" s="427"/>
      <c r="Y65" s="319"/>
      <c r="Z65" s="107"/>
      <c r="AA65" s="426"/>
      <c r="AB65" s="425"/>
      <c r="AC65" s="211"/>
      <c r="AD65" s="424"/>
      <c r="AE65" s="408"/>
      <c r="AF65" s="252"/>
    </row>
    <row r="66" spans="1:32" ht="12.75">
      <c r="A66" s="159" t="s">
        <v>114</v>
      </c>
      <c r="B66" s="160" t="s">
        <v>115</v>
      </c>
      <c r="C66" s="484" t="s">
        <v>1461</v>
      </c>
      <c r="D66" s="160" t="s">
        <v>116</v>
      </c>
      <c r="E66" s="156" t="s">
        <v>1223</v>
      </c>
      <c r="F66" s="643" t="s">
        <v>1468</v>
      </c>
      <c r="G66" s="176" t="s">
        <v>1267</v>
      </c>
      <c r="H66" s="409">
        <v>1222</v>
      </c>
      <c r="I66" s="410" t="s">
        <v>1439</v>
      </c>
      <c r="J66" s="487" t="s">
        <v>1059</v>
      </c>
      <c r="K66" s="430"/>
      <c r="L66" s="412" t="s">
        <v>49</v>
      </c>
      <c r="M66" s="106" t="s">
        <v>1265</v>
      </c>
      <c r="N66" s="162">
        <v>1</v>
      </c>
      <c r="O66" s="106">
        <v>58</v>
      </c>
      <c r="P66" s="106">
        <v>70</v>
      </c>
      <c r="Q66" s="106">
        <v>210</v>
      </c>
      <c r="R66" s="163">
        <f>(O66*P66*Q66)/1000000</f>
        <v>0.8526</v>
      </c>
      <c r="S66" s="210"/>
      <c r="T66" s="413" t="s">
        <v>110</v>
      </c>
      <c r="U66" s="410"/>
      <c r="V66" s="410"/>
      <c r="W66" s="414"/>
      <c r="X66" s="427"/>
      <c r="Y66" s="319"/>
      <c r="Z66" s="107"/>
      <c r="AA66" s="426"/>
      <c r="AB66" s="425"/>
      <c r="AC66" s="211"/>
      <c r="AD66" s="424"/>
      <c r="AE66" s="408"/>
      <c r="AF66" s="252"/>
    </row>
    <row r="67" spans="1:32" ht="12.75">
      <c r="A67" s="159" t="s">
        <v>114</v>
      </c>
      <c r="B67" s="160" t="s">
        <v>115</v>
      </c>
      <c r="C67" s="484" t="s">
        <v>1461</v>
      </c>
      <c r="D67" s="160" t="s">
        <v>116</v>
      </c>
      <c r="E67" s="156" t="s">
        <v>1223</v>
      </c>
      <c r="F67" s="643" t="s">
        <v>1468</v>
      </c>
      <c r="G67" s="176" t="s">
        <v>1266</v>
      </c>
      <c r="H67" s="409">
        <v>1222</v>
      </c>
      <c r="I67" s="410" t="s">
        <v>1439</v>
      </c>
      <c r="J67" s="487" t="s">
        <v>1059</v>
      </c>
      <c r="K67" s="430"/>
      <c r="L67" s="412" t="s">
        <v>49</v>
      </c>
      <c r="M67" s="106" t="s">
        <v>1265</v>
      </c>
      <c r="N67" s="162">
        <v>1</v>
      </c>
      <c r="O67" s="106">
        <v>58</v>
      </c>
      <c r="P67" s="106">
        <v>70</v>
      </c>
      <c r="Q67" s="106">
        <v>210</v>
      </c>
      <c r="R67" s="163">
        <f>(O67*P67*Q67)/1000000</f>
        <v>0.8526</v>
      </c>
      <c r="S67" s="210"/>
      <c r="T67" s="413" t="s">
        <v>110</v>
      </c>
      <c r="U67" s="410"/>
      <c r="V67" s="410"/>
      <c r="W67" s="414"/>
      <c r="X67" s="427"/>
      <c r="Y67" s="319"/>
      <c r="Z67" s="107"/>
      <c r="AA67" s="426"/>
      <c r="AB67" s="425"/>
      <c r="AC67" s="211"/>
      <c r="AD67" s="424"/>
      <c r="AE67" s="408"/>
      <c r="AF67" s="252"/>
    </row>
    <row r="68" spans="1:32" ht="12.75">
      <c r="A68" s="159" t="s">
        <v>114</v>
      </c>
      <c r="B68" s="160" t="s">
        <v>115</v>
      </c>
      <c r="C68" s="484" t="s">
        <v>1461</v>
      </c>
      <c r="D68" s="160" t="s">
        <v>116</v>
      </c>
      <c r="E68" s="156" t="s">
        <v>1223</v>
      </c>
      <c r="F68" s="643" t="s">
        <v>1468</v>
      </c>
      <c r="G68" s="176" t="s">
        <v>1264</v>
      </c>
      <c r="H68" s="409">
        <v>1222</v>
      </c>
      <c r="I68" s="410" t="s">
        <v>1439</v>
      </c>
      <c r="J68" s="487" t="s">
        <v>1059</v>
      </c>
      <c r="K68" s="430"/>
      <c r="L68" s="412" t="s">
        <v>49</v>
      </c>
      <c r="M68" s="106" t="s">
        <v>1263</v>
      </c>
      <c r="N68" s="162">
        <v>1</v>
      </c>
      <c r="O68" s="106">
        <v>60</v>
      </c>
      <c r="P68" s="106">
        <v>80</v>
      </c>
      <c r="Q68" s="106">
        <v>215</v>
      </c>
      <c r="R68" s="163">
        <f>(O68*P68*Q68)/1000000</f>
        <v>1.032</v>
      </c>
      <c r="S68" s="210"/>
      <c r="T68" s="413" t="s">
        <v>110</v>
      </c>
      <c r="U68" s="410"/>
      <c r="V68" s="410"/>
      <c r="W68" s="414"/>
      <c r="X68" s="427"/>
      <c r="Y68" s="319"/>
      <c r="Z68" s="107"/>
      <c r="AA68" s="426"/>
      <c r="AB68" s="425"/>
      <c r="AC68" s="211"/>
      <c r="AD68" s="424"/>
      <c r="AE68" s="408"/>
      <c r="AF68" s="252"/>
    </row>
    <row r="69" spans="1:32" ht="12.75">
      <c r="A69" s="159" t="s">
        <v>114</v>
      </c>
      <c r="B69" s="160" t="s">
        <v>115</v>
      </c>
      <c r="C69" s="484" t="s">
        <v>1461</v>
      </c>
      <c r="D69" s="160" t="s">
        <v>116</v>
      </c>
      <c r="E69" s="156" t="s">
        <v>1223</v>
      </c>
      <c r="F69" s="643" t="s">
        <v>1468</v>
      </c>
      <c r="G69" s="176" t="s">
        <v>1262</v>
      </c>
      <c r="H69" s="409">
        <v>1222</v>
      </c>
      <c r="I69" s="410" t="s">
        <v>1439</v>
      </c>
      <c r="J69" s="487" t="s">
        <v>1059</v>
      </c>
      <c r="K69" s="430"/>
      <c r="L69" s="412" t="s">
        <v>33</v>
      </c>
      <c r="M69" s="106" t="s">
        <v>109</v>
      </c>
      <c r="N69" s="162">
        <v>1</v>
      </c>
      <c r="O69" s="106"/>
      <c r="P69" s="106"/>
      <c r="Q69" s="106"/>
      <c r="R69" s="163">
        <v>0.15</v>
      </c>
      <c r="S69" s="210"/>
      <c r="T69" s="413" t="s">
        <v>110</v>
      </c>
      <c r="U69" s="410"/>
      <c r="V69" s="410"/>
      <c r="W69" s="414"/>
      <c r="X69" s="427"/>
      <c r="Y69" s="319"/>
      <c r="Z69" s="107"/>
      <c r="AA69" s="426"/>
      <c r="AB69" s="425"/>
      <c r="AC69" s="211"/>
      <c r="AD69" s="424"/>
      <c r="AE69" s="408"/>
      <c r="AF69" s="252"/>
    </row>
    <row r="70" spans="1:32" ht="12.75">
      <c r="A70" s="159" t="s">
        <v>114</v>
      </c>
      <c r="B70" s="160" t="s">
        <v>115</v>
      </c>
      <c r="C70" s="484" t="s">
        <v>1461</v>
      </c>
      <c r="D70" s="160" t="s">
        <v>116</v>
      </c>
      <c r="E70" s="156" t="s">
        <v>1223</v>
      </c>
      <c r="F70" s="643" t="s">
        <v>1468</v>
      </c>
      <c r="G70" s="176" t="s">
        <v>1261</v>
      </c>
      <c r="H70" s="409">
        <v>1222</v>
      </c>
      <c r="I70" s="410" t="s">
        <v>1439</v>
      </c>
      <c r="J70" s="487" t="s">
        <v>1059</v>
      </c>
      <c r="K70" s="430"/>
      <c r="L70" s="412" t="s">
        <v>33</v>
      </c>
      <c r="M70" s="106" t="s">
        <v>109</v>
      </c>
      <c r="N70" s="162">
        <v>1</v>
      </c>
      <c r="O70" s="106"/>
      <c r="P70" s="106"/>
      <c r="Q70" s="106"/>
      <c r="R70" s="163">
        <v>0.15</v>
      </c>
      <c r="S70" s="210"/>
      <c r="T70" s="413" t="s">
        <v>110</v>
      </c>
      <c r="U70" s="410"/>
      <c r="V70" s="410"/>
      <c r="W70" s="414"/>
      <c r="X70" s="427"/>
      <c r="Y70" s="319"/>
      <c r="Z70" s="107"/>
      <c r="AA70" s="426"/>
      <c r="AB70" s="425"/>
      <c r="AC70" s="211"/>
      <c r="AD70" s="424"/>
      <c r="AE70" s="408"/>
      <c r="AF70" s="252"/>
    </row>
    <row r="71" spans="1:32" ht="12.75">
      <c r="A71" s="159" t="s">
        <v>114</v>
      </c>
      <c r="B71" s="160" t="s">
        <v>115</v>
      </c>
      <c r="C71" s="484" t="s">
        <v>1461</v>
      </c>
      <c r="D71" s="160" t="s">
        <v>116</v>
      </c>
      <c r="E71" s="156" t="s">
        <v>1223</v>
      </c>
      <c r="F71" s="643" t="s">
        <v>1468</v>
      </c>
      <c r="G71" s="176" t="s">
        <v>1260</v>
      </c>
      <c r="H71" s="409">
        <v>1222</v>
      </c>
      <c r="I71" s="410" t="s">
        <v>1439</v>
      </c>
      <c r="J71" s="487" t="s">
        <v>1059</v>
      </c>
      <c r="K71" s="430"/>
      <c r="L71" s="412" t="s">
        <v>33</v>
      </c>
      <c r="M71" s="106" t="s">
        <v>109</v>
      </c>
      <c r="N71" s="162">
        <v>1</v>
      </c>
      <c r="O71" s="106"/>
      <c r="P71" s="106"/>
      <c r="Q71" s="106"/>
      <c r="R71" s="163">
        <v>0.15</v>
      </c>
      <c r="S71" s="210"/>
      <c r="T71" s="413" t="s">
        <v>110</v>
      </c>
      <c r="U71" s="410"/>
      <c r="V71" s="410"/>
      <c r="W71" s="414"/>
      <c r="X71" s="427"/>
      <c r="Y71" s="319"/>
      <c r="Z71" s="107"/>
      <c r="AA71" s="426"/>
      <c r="AB71" s="425"/>
      <c r="AC71" s="211"/>
      <c r="AD71" s="424"/>
      <c r="AE71" s="408"/>
      <c r="AF71" s="252"/>
    </row>
    <row r="72" spans="1:32" ht="12.75">
      <c r="A72" s="159" t="s">
        <v>114</v>
      </c>
      <c r="B72" s="160" t="s">
        <v>115</v>
      </c>
      <c r="C72" s="484" t="s">
        <v>1461</v>
      </c>
      <c r="D72" s="160" t="s">
        <v>116</v>
      </c>
      <c r="E72" s="156" t="s">
        <v>1223</v>
      </c>
      <c r="F72" s="643" t="s">
        <v>1468</v>
      </c>
      <c r="G72" s="176" t="s">
        <v>1259</v>
      </c>
      <c r="H72" s="409">
        <v>1222</v>
      </c>
      <c r="I72" s="410" t="s">
        <v>1439</v>
      </c>
      <c r="J72" s="487" t="s">
        <v>1059</v>
      </c>
      <c r="K72" s="430"/>
      <c r="L72" s="412" t="s">
        <v>33</v>
      </c>
      <c r="M72" s="106" t="s">
        <v>109</v>
      </c>
      <c r="N72" s="162">
        <v>1</v>
      </c>
      <c r="O72" s="106"/>
      <c r="P72" s="106"/>
      <c r="Q72" s="106"/>
      <c r="R72" s="163">
        <v>0.15</v>
      </c>
      <c r="S72" s="210"/>
      <c r="T72" s="413" t="s">
        <v>110</v>
      </c>
      <c r="U72" s="410"/>
      <c r="V72" s="410"/>
      <c r="W72" s="414"/>
      <c r="X72" s="427"/>
      <c r="Y72" s="319"/>
      <c r="Z72" s="107"/>
      <c r="AA72" s="426"/>
      <c r="AB72" s="425"/>
      <c r="AC72" s="211"/>
      <c r="AD72" s="424"/>
      <c r="AE72" s="408"/>
      <c r="AF72" s="252"/>
    </row>
    <row r="73" spans="1:32" ht="12.75">
      <c r="A73" s="159" t="s">
        <v>114</v>
      </c>
      <c r="B73" s="160" t="s">
        <v>115</v>
      </c>
      <c r="C73" s="484" t="s">
        <v>1461</v>
      </c>
      <c r="D73" s="160" t="s">
        <v>116</v>
      </c>
      <c r="E73" s="156" t="s">
        <v>1223</v>
      </c>
      <c r="F73" s="643" t="s">
        <v>1468</v>
      </c>
      <c r="G73" s="176" t="s">
        <v>1258</v>
      </c>
      <c r="H73" s="409">
        <v>1222</v>
      </c>
      <c r="I73" s="410" t="s">
        <v>1439</v>
      </c>
      <c r="J73" s="487" t="s">
        <v>1059</v>
      </c>
      <c r="K73" s="430"/>
      <c r="L73" s="412" t="s">
        <v>33</v>
      </c>
      <c r="M73" s="106" t="s">
        <v>109</v>
      </c>
      <c r="N73" s="162">
        <v>1</v>
      </c>
      <c r="O73" s="106"/>
      <c r="P73" s="106"/>
      <c r="Q73" s="106"/>
      <c r="R73" s="163">
        <v>0.15</v>
      </c>
      <c r="S73" s="210"/>
      <c r="T73" s="413" t="s">
        <v>110</v>
      </c>
      <c r="U73" s="410"/>
      <c r="V73" s="410"/>
      <c r="W73" s="414"/>
      <c r="X73" s="427"/>
      <c r="Y73" s="319"/>
      <c r="Z73" s="107"/>
      <c r="AA73" s="426"/>
      <c r="AB73" s="425"/>
      <c r="AC73" s="211"/>
      <c r="AD73" s="424"/>
      <c r="AE73" s="408"/>
      <c r="AF73" s="252"/>
    </row>
    <row r="74" spans="1:32" ht="12.75">
      <c r="A74" s="159" t="s">
        <v>114</v>
      </c>
      <c r="B74" s="160" t="s">
        <v>115</v>
      </c>
      <c r="C74" s="484" t="s">
        <v>1461</v>
      </c>
      <c r="D74" s="160" t="s">
        <v>116</v>
      </c>
      <c r="E74" s="156" t="s">
        <v>1223</v>
      </c>
      <c r="F74" s="643" t="s">
        <v>1468</v>
      </c>
      <c r="G74" s="176" t="s">
        <v>1257</v>
      </c>
      <c r="H74" s="409">
        <v>1222</v>
      </c>
      <c r="I74" s="410" t="s">
        <v>1439</v>
      </c>
      <c r="J74" s="487" t="s">
        <v>1059</v>
      </c>
      <c r="K74" s="430"/>
      <c r="L74" s="412" t="s">
        <v>33</v>
      </c>
      <c r="M74" s="106" t="s">
        <v>109</v>
      </c>
      <c r="N74" s="162">
        <v>1</v>
      </c>
      <c r="O74" s="106"/>
      <c r="P74" s="106"/>
      <c r="Q74" s="106"/>
      <c r="R74" s="163">
        <v>0.15</v>
      </c>
      <c r="S74" s="210"/>
      <c r="T74" s="413" t="s">
        <v>110</v>
      </c>
      <c r="U74" s="410"/>
      <c r="V74" s="410"/>
      <c r="W74" s="414"/>
      <c r="X74" s="427"/>
      <c r="Y74" s="319"/>
      <c r="Z74" s="107"/>
      <c r="AA74" s="426"/>
      <c r="AB74" s="425"/>
      <c r="AC74" s="211"/>
      <c r="AD74" s="424"/>
      <c r="AE74" s="408"/>
      <c r="AF74" s="252"/>
    </row>
    <row r="75" spans="1:32" ht="12.75">
      <c r="A75" s="159" t="s">
        <v>114</v>
      </c>
      <c r="B75" s="160" t="s">
        <v>115</v>
      </c>
      <c r="C75" s="484" t="s">
        <v>1461</v>
      </c>
      <c r="D75" s="160" t="s">
        <v>116</v>
      </c>
      <c r="E75" s="156" t="s">
        <v>1223</v>
      </c>
      <c r="F75" s="643" t="s">
        <v>1468</v>
      </c>
      <c r="G75" s="176" t="s">
        <v>1256</v>
      </c>
      <c r="H75" s="409">
        <v>1222</v>
      </c>
      <c r="I75" s="410" t="s">
        <v>1439</v>
      </c>
      <c r="J75" s="487" t="s">
        <v>1059</v>
      </c>
      <c r="K75" s="430"/>
      <c r="L75" s="412" t="s">
        <v>33</v>
      </c>
      <c r="M75" s="106" t="s">
        <v>166</v>
      </c>
      <c r="N75" s="162">
        <v>1</v>
      </c>
      <c r="O75" s="106"/>
      <c r="P75" s="106"/>
      <c r="Q75" s="106"/>
      <c r="R75" s="163">
        <v>0.2</v>
      </c>
      <c r="S75" s="210"/>
      <c r="T75" s="413" t="s">
        <v>110</v>
      </c>
      <c r="U75" s="410"/>
      <c r="V75" s="410"/>
      <c r="W75" s="414"/>
      <c r="X75" s="427"/>
      <c r="Y75" s="319"/>
      <c r="Z75" s="107"/>
      <c r="AA75" s="426"/>
      <c r="AB75" s="425"/>
      <c r="AC75" s="211"/>
      <c r="AD75" s="424"/>
      <c r="AE75" s="408"/>
      <c r="AF75" s="252"/>
    </row>
    <row r="76" spans="1:32" ht="12.75">
      <c r="A76" s="159" t="s">
        <v>114</v>
      </c>
      <c r="B76" s="160" t="s">
        <v>115</v>
      </c>
      <c r="C76" s="484" t="s">
        <v>1461</v>
      </c>
      <c r="D76" s="160" t="s">
        <v>116</v>
      </c>
      <c r="E76" s="156" t="s">
        <v>1223</v>
      </c>
      <c r="F76" s="643" t="s">
        <v>1468</v>
      </c>
      <c r="G76" s="176" t="s">
        <v>1255</v>
      </c>
      <c r="H76" s="409">
        <v>1222</v>
      </c>
      <c r="I76" s="410" t="s">
        <v>1439</v>
      </c>
      <c r="J76" s="487" t="s">
        <v>1059</v>
      </c>
      <c r="K76" s="430"/>
      <c r="L76" s="412" t="s">
        <v>33</v>
      </c>
      <c r="M76" s="106" t="s">
        <v>166</v>
      </c>
      <c r="N76" s="162">
        <v>1</v>
      </c>
      <c r="O76" s="106"/>
      <c r="P76" s="106"/>
      <c r="Q76" s="106"/>
      <c r="R76" s="163">
        <v>0.2</v>
      </c>
      <c r="S76" s="210"/>
      <c r="T76" s="413" t="s">
        <v>110</v>
      </c>
      <c r="U76" s="410"/>
      <c r="V76" s="410"/>
      <c r="W76" s="414"/>
      <c r="X76" s="427"/>
      <c r="Y76" s="319"/>
      <c r="Z76" s="107"/>
      <c r="AA76" s="426"/>
      <c r="AB76" s="425"/>
      <c r="AC76" s="211"/>
      <c r="AD76" s="424"/>
      <c r="AE76" s="408"/>
      <c r="AF76" s="252"/>
    </row>
    <row r="77" spans="1:32" ht="12.75">
      <c r="A77" s="159" t="s">
        <v>114</v>
      </c>
      <c r="B77" s="160" t="s">
        <v>115</v>
      </c>
      <c r="C77" s="484" t="s">
        <v>1461</v>
      </c>
      <c r="D77" s="160" t="s">
        <v>116</v>
      </c>
      <c r="E77" s="156" t="s">
        <v>1223</v>
      </c>
      <c r="F77" s="643" t="s">
        <v>1468</v>
      </c>
      <c r="G77" s="176" t="s">
        <v>1254</v>
      </c>
      <c r="H77" s="409">
        <v>1222</v>
      </c>
      <c r="I77" s="410" t="s">
        <v>1439</v>
      </c>
      <c r="J77" s="487" t="s">
        <v>1059</v>
      </c>
      <c r="K77" s="430"/>
      <c r="L77" s="412" t="s">
        <v>33</v>
      </c>
      <c r="M77" s="106" t="s">
        <v>166</v>
      </c>
      <c r="N77" s="162">
        <v>1</v>
      </c>
      <c r="O77" s="106"/>
      <c r="P77" s="106"/>
      <c r="Q77" s="106"/>
      <c r="R77" s="163">
        <v>0.2</v>
      </c>
      <c r="S77" s="210"/>
      <c r="T77" s="413" t="s">
        <v>110</v>
      </c>
      <c r="U77" s="410"/>
      <c r="V77" s="410"/>
      <c r="W77" s="414"/>
      <c r="X77" s="427"/>
      <c r="Y77" s="319"/>
      <c r="Z77" s="107"/>
      <c r="AA77" s="426"/>
      <c r="AB77" s="425"/>
      <c r="AC77" s="211"/>
      <c r="AD77" s="424"/>
      <c r="AE77" s="408"/>
      <c r="AF77" s="252"/>
    </row>
    <row r="78" spans="1:32" ht="12.75">
      <c r="A78" s="159" t="s">
        <v>114</v>
      </c>
      <c r="B78" s="160" t="s">
        <v>115</v>
      </c>
      <c r="C78" s="484" t="s">
        <v>1461</v>
      </c>
      <c r="D78" s="160" t="s">
        <v>116</v>
      </c>
      <c r="E78" s="156" t="s">
        <v>1223</v>
      </c>
      <c r="F78" s="643" t="s">
        <v>1468</v>
      </c>
      <c r="G78" s="176" t="s">
        <v>1253</v>
      </c>
      <c r="H78" s="409">
        <v>1222</v>
      </c>
      <c r="I78" s="410" t="s">
        <v>1439</v>
      </c>
      <c r="J78" s="487" t="s">
        <v>1059</v>
      </c>
      <c r="K78" s="430"/>
      <c r="L78" s="412" t="s">
        <v>33</v>
      </c>
      <c r="M78" s="106" t="s">
        <v>166</v>
      </c>
      <c r="N78" s="162">
        <v>1</v>
      </c>
      <c r="O78" s="106"/>
      <c r="P78" s="106"/>
      <c r="Q78" s="106"/>
      <c r="R78" s="163">
        <v>0.2</v>
      </c>
      <c r="S78" s="210"/>
      <c r="T78" s="413" t="s">
        <v>110</v>
      </c>
      <c r="U78" s="410"/>
      <c r="V78" s="410"/>
      <c r="W78" s="414"/>
      <c r="X78" s="427"/>
      <c r="Y78" s="319"/>
      <c r="Z78" s="107"/>
      <c r="AA78" s="426"/>
      <c r="AB78" s="425"/>
      <c r="AC78" s="211"/>
      <c r="AD78" s="424"/>
      <c r="AE78" s="408"/>
      <c r="AF78" s="252"/>
    </row>
    <row r="79" spans="1:32" ht="12.75">
      <c r="A79" s="159" t="s">
        <v>114</v>
      </c>
      <c r="B79" s="160" t="s">
        <v>115</v>
      </c>
      <c r="C79" s="484" t="s">
        <v>1461</v>
      </c>
      <c r="D79" s="160" t="s">
        <v>116</v>
      </c>
      <c r="E79" s="156" t="s">
        <v>1223</v>
      </c>
      <c r="F79" s="643" t="s">
        <v>1468</v>
      </c>
      <c r="G79" s="176" t="s">
        <v>1252</v>
      </c>
      <c r="H79" s="409">
        <v>1222</v>
      </c>
      <c r="I79" s="410" t="s">
        <v>1439</v>
      </c>
      <c r="J79" s="487" t="s">
        <v>1059</v>
      </c>
      <c r="K79" s="430"/>
      <c r="L79" s="412" t="s">
        <v>33</v>
      </c>
      <c r="M79" s="106" t="s">
        <v>166</v>
      </c>
      <c r="N79" s="162">
        <v>1</v>
      </c>
      <c r="O79" s="106"/>
      <c r="P79" s="106"/>
      <c r="Q79" s="106"/>
      <c r="R79" s="163">
        <v>0.2</v>
      </c>
      <c r="S79" s="210"/>
      <c r="T79" s="413" t="s">
        <v>110</v>
      </c>
      <c r="U79" s="410"/>
      <c r="V79" s="410"/>
      <c r="W79" s="414"/>
      <c r="X79" s="427"/>
      <c r="Y79" s="319"/>
      <c r="Z79" s="107"/>
      <c r="AA79" s="426"/>
      <c r="AB79" s="425"/>
      <c r="AC79" s="211"/>
      <c r="AD79" s="424"/>
      <c r="AE79" s="408"/>
      <c r="AF79" s="252"/>
    </row>
    <row r="80" spans="1:32" ht="12.75">
      <c r="A80" s="159" t="s">
        <v>114</v>
      </c>
      <c r="B80" s="160" t="s">
        <v>115</v>
      </c>
      <c r="C80" s="484" t="s">
        <v>1461</v>
      </c>
      <c r="D80" s="160" t="s">
        <v>116</v>
      </c>
      <c r="E80" s="156" t="s">
        <v>1223</v>
      </c>
      <c r="F80" s="643" t="s">
        <v>1468</v>
      </c>
      <c r="G80" s="176" t="s">
        <v>1251</v>
      </c>
      <c r="H80" s="409">
        <v>1222</v>
      </c>
      <c r="I80" s="410" t="s">
        <v>1439</v>
      </c>
      <c r="J80" s="487" t="s">
        <v>1059</v>
      </c>
      <c r="K80" s="430"/>
      <c r="L80" s="412" t="s">
        <v>33</v>
      </c>
      <c r="M80" s="106" t="s">
        <v>166</v>
      </c>
      <c r="N80" s="162">
        <v>1</v>
      </c>
      <c r="O80" s="106"/>
      <c r="P80" s="106"/>
      <c r="Q80" s="106"/>
      <c r="R80" s="163">
        <v>0.2</v>
      </c>
      <c r="S80" s="210"/>
      <c r="T80" s="413" t="s">
        <v>110</v>
      </c>
      <c r="U80" s="410"/>
      <c r="V80" s="410"/>
      <c r="W80" s="414"/>
      <c r="X80" s="427"/>
      <c r="Y80" s="319"/>
      <c r="Z80" s="107"/>
      <c r="AA80" s="426"/>
      <c r="AB80" s="425"/>
      <c r="AC80" s="211"/>
      <c r="AD80" s="424"/>
      <c r="AE80" s="408"/>
      <c r="AF80" s="252"/>
    </row>
    <row r="81" spans="1:32" ht="12.75">
      <c r="A81" s="159" t="s">
        <v>114</v>
      </c>
      <c r="B81" s="160" t="s">
        <v>115</v>
      </c>
      <c r="C81" s="484" t="s">
        <v>1461</v>
      </c>
      <c r="D81" s="160" t="s">
        <v>116</v>
      </c>
      <c r="E81" s="156" t="s">
        <v>1223</v>
      </c>
      <c r="F81" s="643" t="s">
        <v>1468</v>
      </c>
      <c r="G81" s="176" t="s">
        <v>1250</v>
      </c>
      <c r="H81" s="409">
        <v>1222</v>
      </c>
      <c r="I81" s="410" t="s">
        <v>1439</v>
      </c>
      <c r="J81" s="487" t="s">
        <v>1059</v>
      </c>
      <c r="K81" s="430"/>
      <c r="L81" s="412" t="s">
        <v>32</v>
      </c>
      <c r="M81" s="106" t="s">
        <v>1249</v>
      </c>
      <c r="N81" s="162">
        <v>1</v>
      </c>
      <c r="O81" s="106"/>
      <c r="P81" s="106"/>
      <c r="Q81" s="106"/>
      <c r="R81" s="322">
        <v>0.15</v>
      </c>
      <c r="S81" s="210"/>
      <c r="T81" s="413" t="s">
        <v>110</v>
      </c>
      <c r="U81" s="410"/>
      <c r="V81" s="410"/>
      <c r="W81" s="414"/>
      <c r="X81" s="427"/>
      <c r="Y81" s="319"/>
      <c r="Z81" s="107"/>
      <c r="AA81" s="426"/>
      <c r="AB81" s="425"/>
      <c r="AC81" s="211"/>
      <c r="AD81" s="424"/>
      <c r="AE81" s="408"/>
      <c r="AF81" s="252"/>
    </row>
    <row r="82" spans="1:32" ht="12.75">
      <c r="A82" s="159" t="s">
        <v>114</v>
      </c>
      <c r="B82" s="160" t="s">
        <v>115</v>
      </c>
      <c r="C82" s="484" t="s">
        <v>1461</v>
      </c>
      <c r="D82" s="160" t="s">
        <v>116</v>
      </c>
      <c r="E82" s="156" t="s">
        <v>1223</v>
      </c>
      <c r="F82" s="643" t="s">
        <v>1468</v>
      </c>
      <c r="G82" s="176" t="s">
        <v>1248</v>
      </c>
      <c r="H82" s="409">
        <v>1222</v>
      </c>
      <c r="I82" s="410" t="s">
        <v>1439</v>
      </c>
      <c r="J82" s="487" t="s">
        <v>1059</v>
      </c>
      <c r="K82" s="430"/>
      <c r="L82" s="412" t="s">
        <v>49</v>
      </c>
      <c r="M82" s="106" t="s">
        <v>170</v>
      </c>
      <c r="N82" s="162">
        <v>1</v>
      </c>
      <c r="O82" s="106"/>
      <c r="P82" s="106"/>
      <c r="Q82" s="106"/>
      <c r="R82" s="322">
        <v>0.15</v>
      </c>
      <c r="S82" s="210"/>
      <c r="T82" s="413" t="s">
        <v>110</v>
      </c>
      <c r="U82" s="410"/>
      <c r="V82" s="410" t="s">
        <v>99</v>
      </c>
      <c r="W82" s="414"/>
      <c r="X82" s="427"/>
      <c r="Y82" s="319"/>
      <c r="Z82" s="107"/>
      <c r="AA82" s="426"/>
      <c r="AB82" s="425"/>
      <c r="AC82" s="211"/>
      <c r="AD82" s="424"/>
      <c r="AE82" s="408"/>
      <c r="AF82" s="252"/>
    </row>
    <row r="83" spans="1:32" ht="12.75">
      <c r="A83" s="159" t="s">
        <v>114</v>
      </c>
      <c r="B83" s="160" t="s">
        <v>115</v>
      </c>
      <c r="C83" s="484" t="s">
        <v>1461</v>
      </c>
      <c r="D83" s="160" t="s">
        <v>116</v>
      </c>
      <c r="E83" s="156" t="s">
        <v>1223</v>
      </c>
      <c r="F83" s="643" t="s">
        <v>1468</v>
      </c>
      <c r="G83" s="176" t="s">
        <v>1247</v>
      </c>
      <c r="H83" s="409">
        <v>1222</v>
      </c>
      <c r="I83" s="410" t="s">
        <v>1439</v>
      </c>
      <c r="J83" s="487" t="s">
        <v>1059</v>
      </c>
      <c r="K83" s="430"/>
      <c r="L83" s="412" t="s">
        <v>49</v>
      </c>
      <c r="M83" s="106" t="s">
        <v>273</v>
      </c>
      <c r="N83" s="162">
        <v>1</v>
      </c>
      <c r="O83" s="106"/>
      <c r="P83" s="106"/>
      <c r="Q83" s="106"/>
      <c r="R83" s="322">
        <v>0.2</v>
      </c>
      <c r="S83" s="210"/>
      <c r="T83" s="413" t="s">
        <v>110</v>
      </c>
      <c r="U83" s="410"/>
      <c r="V83" s="410"/>
      <c r="W83" s="414"/>
      <c r="X83" s="427"/>
      <c r="Y83" s="319"/>
      <c r="Z83" s="107"/>
      <c r="AA83" s="426"/>
      <c r="AB83" s="425"/>
      <c r="AC83" s="211"/>
      <c r="AD83" s="424"/>
      <c r="AE83" s="408"/>
      <c r="AF83" s="252"/>
    </row>
    <row r="84" spans="1:32" ht="12.75">
      <c r="A84" s="159" t="s">
        <v>114</v>
      </c>
      <c r="B84" s="160" t="s">
        <v>115</v>
      </c>
      <c r="C84" s="484" t="s">
        <v>1461</v>
      </c>
      <c r="D84" s="160" t="s">
        <v>116</v>
      </c>
      <c r="E84" s="156" t="s">
        <v>1223</v>
      </c>
      <c r="F84" s="643" t="s">
        <v>1468</v>
      </c>
      <c r="G84" s="176" t="s">
        <v>1246</v>
      </c>
      <c r="H84" s="409">
        <v>1222</v>
      </c>
      <c r="I84" s="410" t="s">
        <v>1439</v>
      </c>
      <c r="J84" s="487" t="s">
        <v>1059</v>
      </c>
      <c r="K84" s="430"/>
      <c r="L84" s="412" t="s">
        <v>49</v>
      </c>
      <c r="M84" s="106" t="s">
        <v>1245</v>
      </c>
      <c r="N84" s="162">
        <v>1</v>
      </c>
      <c r="O84" s="106">
        <v>45</v>
      </c>
      <c r="P84" s="106">
        <v>50</v>
      </c>
      <c r="Q84" s="106">
        <v>100</v>
      </c>
      <c r="R84" s="163">
        <f>(O84*P84*Q84)/1000000</f>
        <v>0.225</v>
      </c>
      <c r="S84" s="210"/>
      <c r="T84" s="413" t="s">
        <v>110</v>
      </c>
      <c r="U84" s="410"/>
      <c r="V84" s="410"/>
      <c r="W84" s="414"/>
      <c r="X84" s="427"/>
      <c r="Y84" s="319"/>
      <c r="Z84" s="107"/>
      <c r="AA84" s="426"/>
      <c r="AB84" s="425"/>
      <c r="AC84" s="211"/>
      <c r="AD84" s="424"/>
      <c r="AE84" s="408"/>
      <c r="AF84" s="252"/>
    </row>
    <row r="85" spans="1:32" ht="12.75">
      <c r="A85" s="159" t="s">
        <v>114</v>
      </c>
      <c r="B85" s="160" t="s">
        <v>115</v>
      </c>
      <c r="C85" s="484" t="s">
        <v>1461</v>
      </c>
      <c r="D85" s="160" t="s">
        <v>116</v>
      </c>
      <c r="E85" s="156" t="s">
        <v>1223</v>
      </c>
      <c r="F85" s="643" t="s">
        <v>1468</v>
      </c>
      <c r="G85" s="176" t="s">
        <v>1244</v>
      </c>
      <c r="H85" s="409">
        <v>1222</v>
      </c>
      <c r="I85" s="410" t="s">
        <v>1439</v>
      </c>
      <c r="J85" s="487" t="s">
        <v>1059</v>
      </c>
      <c r="K85" s="430"/>
      <c r="L85" s="412" t="s">
        <v>49</v>
      </c>
      <c r="M85" s="106" t="s">
        <v>1243</v>
      </c>
      <c r="N85" s="162">
        <v>1</v>
      </c>
      <c r="O85" s="106"/>
      <c r="P85" s="106"/>
      <c r="Q85" s="106"/>
      <c r="R85" s="163">
        <v>0.2</v>
      </c>
      <c r="S85" s="210"/>
      <c r="T85" s="413" t="s">
        <v>110</v>
      </c>
      <c r="U85" s="410"/>
      <c r="V85" s="410"/>
      <c r="W85" s="414"/>
      <c r="X85" s="427"/>
      <c r="Y85" s="319"/>
      <c r="Z85" s="107"/>
      <c r="AA85" s="426"/>
      <c r="AB85" s="425"/>
      <c r="AC85" s="211"/>
      <c r="AD85" s="424"/>
      <c r="AE85" s="408"/>
      <c r="AF85" s="252"/>
    </row>
    <row r="86" spans="1:32" ht="12.75">
      <c r="A86" s="159" t="s">
        <v>114</v>
      </c>
      <c r="B86" s="160" t="s">
        <v>115</v>
      </c>
      <c r="C86" s="484" t="s">
        <v>1461</v>
      </c>
      <c r="D86" s="160" t="s">
        <v>116</v>
      </c>
      <c r="E86" s="156" t="s">
        <v>1223</v>
      </c>
      <c r="F86" s="643" t="s">
        <v>1468</v>
      </c>
      <c r="G86" s="176" t="s">
        <v>1242</v>
      </c>
      <c r="H86" s="409">
        <v>1222</v>
      </c>
      <c r="I86" s="410" t="s">
        <v>1439</v>
      </c>
      <c r="J86" s="487" t="s">
        <v>1059</v>
      </c>
      <c r="K86" s="430"/>
      <c r="L86" s="412" t="s">
        <v>49</v>
      </c>
      <c r="M86" s="106" t="s">
        <v>1240</v>
      </c>
      <c r="N86" s="162">
        <v>1</v>
      </c>
      <c r="O86" s="106">
        <v>20</v>
      </c>
      <c r="P86" s="106">
        <v>35</v>
      </c>
      <c r="Q86" s="106">
        <v>30</v>
      </c>
      <c r="R86" s="163">
        <f aca="true" t="shared" si="2" ref="R86:R95">(O86*P86*Q86)/1000000</f>
        <v>0.021</v>
      </c>
      <c r="S86" s="210"/>
      <c r="T86" s="413" t="s">
        <v>110</v>
      </c>
      <c r="U86" s="410"/>
      <c r="V86" s="410"/>
      <c r="W86" s="414"/>
      <c r="X86" s="427"/>
      <c r="Y86" s="319"/>
      <c r="Z86" s="107"/>
      <c r="AA86" s="426"/>
      <c r="AB86" s="425"/>
      <c r="AC86" s="211"/>
      <c r="AD86" s="424"/>
      <c r="AE86" s="408"/>
      <c r="AF86" s="252"/>
    </row>
    <row r="87" spans="1:32" ht="12.75">
      <c r="A87" s="159" t="s">
        <v>114</v>
      </c>
      <c r="B87" s="160" t="s">
        <v>115</v>
      </c>
      <c r="C87" s="484" t="s">
        <v>1461</v>
      </c>
      <c r="D87" s="160" t="s">
        <v>116</v>
      </c>
      <c r="E87" s="156" t="s">
        <v>1223</v>
      </c>
      <c r="F87" s="106"/>
      <c r="G87" s="176" t="s">
        <v>1241</v>
      </c>
      <c r="H87" s="409"/>
      <c r="I87" s="410"/>
      <c r="J87" s="158"/>
      <c r="K87" s="430" t="s">
        <v>1536</v>
      </c>
      <c r="L87" s="412" t="s">
        <v>49</v>
      </c>
      <c r="M87" s="106" t="s">
        <v>1240</v>
      </c>
      <c r="N87" s="162">
        <v>1</v>
      </c>
      <c r="O87" s="106">
        <v>20</v>
      </c>
      <c r="P87" s="106">
        <v>35</v>
      </c>
      <c r="Q87" s="106">
        <v>30</v>
      </c>
      <c r="R87" s="163">
        <f t="shared" si="2"/>
        <v>0.021</v>
      </c>
      <c r="S87" s="210"/>
      <c r="T87" s="413" t="s">
        <v>99</v>
      </c>
      <c r="U87" s="410"/>
      <c r="V87" s="410"/>
      <c r="W87" s="414"/>
      <c r="X87" s="427"/>
      <c r="Y87" s="319"/>
      <c r="Z87" s="107"/>
      <c r="AA87" s="426"/>
      <c r="AB87" s="425"/>
      <c r="AC87" s="211"/>
      <c r="AD87" s="424"/>
      <c r="AE87" s="408"/>
      <c r="AF87" s="252"/>
    </row>
    <row r="88" spans="1:32" ht="12.75">
      <c r="A88" s="159" t="s">
        <v>114</v>
      </c>
      <c r="B88" s="160" t="s">
        <v>115</v>
      </c>
      <c r="C88" s="484" t="s">
        <v>1461</v>
      </c>
      <c r="D88" s="160" t="s">
        <v>116</v>
      </c>
      <c r="E88" s="156" t="s">
        <v>1223</v>
      </c>
      <c r="F88" s="106"/>
      <c r="G88" s="176" t="s">
        <v>1239</v>
      </c>
      <c r="H88" s="409"/>
      <c r="I88" s="410"/>
      <c r="J88" s="158"/>
      <c r="K88" s="430" t="s">
        <v>1536</v>
      </c>
      <c r="L88" s="412" t="s">
        <v>49</v>
      </c>
      <c r="M88" s="106" t="s">
        <v>1237</v>
      </c>
      <c r="N88" s="162">
        <v>1</v>
      </c>
      <c r="O88" s="106">
        <v>140</v>
      </c>
      <c r="P88" s="106">
        <v>50</v>
      </c>
      <c r="Q88" s="106">
        <v>35</v>
      </c>
      <c r="R88" s="163">
        <f t="shared" si="2"/>
        <v>0.245</v>
      </c>
      <c r="S88" s="210"/>
      <c r="T88" s="413" t="s">
        <v>99</v>
      </c>
      <c r="U88" s="410"/>
      <c r="V88" s="410"/>
      <c r="W88" s="414"/>
      <c r="X88" s="427"/>
      <c r="Y88" s="319"/>
      <c r="Z88" s="107"/>
      <c r="AA88" s="426"/>
      <c r="AB88" s="425"/>
      <c r="AC88" s="211"/>
      <c r="AD88" s="424"/>
      <c r="AE88" s="408"/>
      <c r="AF88" s="252"/>
    </row>
    <row r="89" spans="1:32" ht="12.75">
      <c r="A89" s="159" t="s">
        <v>114</v>
      </c>
      <c r="B89" s="160" t="s">
        <v>115</v>
      </c>
      <c r="C89" s="484" t="s">
        <v>1461</v>
      </c>
      <c r="D89" s="160" t="s">
        <v>116</v>
      </c>
      <c r="E89" s="156" t="s">
        <v>1223</v>
      </c>
      <c r="F89" s="106"/>
      <c r="G89" s="176" t="s">
        <v>1238</v>
      </c>
      <c r="H89" s="409"/>
      <c r="I89" s="410"/>
      <c r="J89" s="158"/>
      <c r="K89" s="430" t="s">
        <v>1536</v>
      </c>
      <c r="L89" s="412" t="s">
        <v>49</v>
      </c>
      <c r="M89" s="106" t="s">
        <v>1237</v>
      </c>
      <c r="N89" s="162">
        <v>1</v>
      </c>
      <c r="O89" s="106">
        <v>100</v>
      </c>
      <c r="P89" s="106">
        <v>40</v>
      </c>
      <c r="Q89" s="106">
        <v>35</v>
      </c>
      <c r="R89" s="163">
        <f t="shared" si="2"/>
        <v>0.14</v>
      </c>
      <c r="S89" s="210"/>
      <c r="T89" s="413" t="s">
        <v>99</v>
      </c>
      <c r="U89" s="410"/>
      <c r="V89" s="410"/>
      <c r="W89" s="414"/>
      <c r="X89" s="427"/>
      <c r="Y89" s="319"/>
      <c r="Z89" s="107"/>
      <c r="AA89" s="426"/>
      <c r="AB89" s="425"/>
      <c r="AC89" s="211"/>
      <c r="AD89" s="424"/>
      <c r="AE89" s="408"/>
      <c r="AF89" s="252"/>
    </row>
    <row r="90" spans="1:32" ht="12.75">
      <c r="A90" s="159" t="s">
        <v>114</v>
      </c>
      <c r="B90" s="160" t="s">
        <v>115</v>
      </c>
      <c r="C90" s="484" t="s">
        <v>1461</v>
      </c>
      <c r="D90" s="160" t="s">
        <v>116</v>
      </c>
      <c r="E90" s="156" t="s">
        <v>1223</v>
      </c>
      <c r="F90" s="106"/>
      <c r="G90" s="176" t="s">
        <v>1236</v>
      </c>
      <c r="H90" s="409"/>
      <c r="I90" s="410"/>
      <c r="J90" s="158"/>
      <c r="K90" s="430" t="s">
        <v>1536</v>
      </c>
      <c r="L90" s="412" t="s">
        <v>49</v>
      </c>
      <c r="M90" s="106" t="s">
        <v>1235</v>
      </c>
      <c r="N90" s="162">
        <v>1</v>
      </c>
      <c r="O90" s="106">
        <v>150</v>
      </c>
      <c r="P90" s="106">
        <v>75</v>
      </c>
      <c r="Q90" s="106">
        <v>60</v>
      </c>
      <c r="R90" s="163">
        <f t="shared" si="2"/>
        <v>0.675</v>
      </c>
      <c r="S90" s="210"/>
      <c r="T90" s="413" t="s">
        <v>99</v>
      </c>
      <c r="U90" s="410">
        <v>130</v>
      </c>
      <c r="V90" s="410"/>
      <c r="W90" s="414"/>
      <c r="X90" s="427"/>
      <c r="Y90" s="319"/>
      <c r="Z90" s="107"/>
      <c r="AA90" s="426"/>
      <c r="AB90" s="425"/>
      <c r="AC90" s="211"/>
      <c r="AD90" s="424"/>
      <c r="AE90" s="408"/>
      <c r="AF90" s="252"/>
    </row>
    <row r="91" spans="1:32" ht="12.75">
      <c r="A91" s="159" t="s">
        <v>114</v>
      </c>
      <c r="B91" s="160" t="s">
        <v>115</v>
      </c>
      <c r="C91" s="484" t="s">
        <v>1461</v>
      </c>
      <c r="D91" s="160" t="s">
        <v>116</v>
      </c>
      <c r="E91" s="156" t="s">
        <v>1223</v>
      </c>
      <c r="F91" s="410" t="s">
        <v>1468</v>
      </c>
      <c r="G91" s="176" t="s">
        <v>1234</v>
      </c>
      <c r="H91" s="409">
        <v>1222</v>
      </c>
      <c r="I91" s="410" t="s">
        <v>1439</v>
      </c>
      <c r="J91" s="487" t="s">
        <v>1059</v>
      </c>
      <c r="K91" s="430"/>
      <c r="L91" s="412" t="s">
        <v>48</v>
      </c>
      <c r="M91" s="106" t="s">
        <v>606</v>
      </c>
      <c r="N91" s="162">
        <v>1</v>
      </c>
      <c r="O91" s="106">
        <v>115</v>
      </c>
      <c r="P91" s="106">
        <v>75</v>
      </c>
      <c r="Q91" s="106">
        <v>65</v>
      </c>
      <c r="R91" s="322">
        <f t="shared" si="2"/>
        <v>0.560625</v>
      </c>
      <c r="S91" s="210"/>
      <c r="T91" s="413" t="s">
        <v>110</v>
      </c>
      <c r="U91" s="410"/>
      <c r="V91" s="410"/>
      <c r="W91" s="414"/>
      <c r="X91" s="427"/>
      <c r="Y91" s="319"/>
      <c r="Z91" s="107"/>
      <c r="AA91" s="426"/>
      <c r="AB91" s="425"/>
      <c r="AC91" s="211"/>
      <c r="AD91" s="424"/>
      <c r="AE91" s="408"/>
      <c r="AF91" s="252"/>
    </row>
    <row r="92" spans="1:32" ht="12.75">
      <c r="A92" s="159" t="s">
        <v>114</v>
      </c>
      <c r="B92" s="160" t="s">
        <v>115</v>
      </c>
      <c r="C92" s="484" t="s">
        <v>1461</v>
      </c>
      <c r="D92" s="160" t="s">
        <v>116</v>
      </c>
      <c r="E92" s="156" t="s">
        <v>1223</v>
      </c>
      <c r="F92" s="410" t="s">
        <v>1468</v>
      </c>
      <c r="G92" s="176" t="s">
        <v>1233</v>
      </c>
      <c r="H92" s="409">
        <v>1222</v>
      </c>
      <c r="I92" s="410" t="s">
        <v>1439</v>
      </c>
      <c r="J92" s="487" t="s">
        <v>1059</v>
      </c>
      <c r="K92" s="429"/>
      <c r="L92" s="428" t="s">
        <v>49</v>
      </c>
      <c r="M92" s="106" t="s">
        <v>1232</v>
      </c>
      <c r="N92" s="162">
        <v>1</v>
      </c>
      <c r="O92" s="106">
        <v>200</v>
      </c>
      <c r="P92" s="106">
        <v>125</v>
      </c>
      <c r="Q92" s="106">
        <v>120</v>
      </c>
      <c r="R92" s="322">
        <f t="shared" si="2"/>
        <v>3</v>
      </c>
      <c r="S92" s="210"/>
      <c r="T92" s="413" t="s">
        <v>110</v>
      </c>
      <c r="U92" s="410">
        <v>150</v>
      </c>
      <c r="V92" s="410"/>
      <c r="W92" s="414"/>
      <c r="X92" s="427"/>
      <c r="Y92" s="319"/>
      <c r="Z92" s="107"/>
      <c r="AA92" s="426"/>
      <c r="AB92" s="425"/>
      <c r="AC92" s="211"/>
      <c r="AD92" s="424"/>
      <c r="AE92" s="408"/>
      <c r="AF92" s="252"/>
    </row>
    <row r="93" spans="1:32" ht="12.75">
      <c r="A93" s="159" t="s">
        <v>114</v>
      </c>
      <c r="B93" s="160" t="s">
        <v>115</v>
      </c>
      <c r="C93" s="484" t="s">
        <v>1461</v>
      </c>
      <c r="D93" s="160" t="s">
        <v>116</v>
      </c>
      <c r="E93" s="156" t="s">
        <v>1223</v>
      </c>
      <c r="F93" s="410" t="s">
        <v>1468</v>
      </c>
      <c r="G93" s="176" t="s">
        <v>1231</v>
      </c>
      <c r="H93" s="409">
        <v>1222</v>
      </c>
      <c r="I93" s="410" t="s">
        <v>1439</v>
      </c>
      <c r="J93" s="487" t="s">
        <v>1059</v>
      </c>
      <c r="K93" s="429"/>
      <c r="L93" s="428" t="s">
        <v>49</v>
      </c>
      <c r="M93" s="106" t="s">
        <v>1230</v>
      </c>
      <c r="N93" s="162">
        <v>1</v>
      </c>
      <c r="O93" s="106">
        <v>150</v>
      </c>
      <c r="P93" s="106">
        <v>135</v>
      </c>
      <c r="Q93" s="106">
        <v>125</v>
      </c>
      <c r="R93" s="322">
        <f t="shared" si="2"/>
        <v>2.53125</v>
      </c>
      <c r="S93" s="210"/>
      <c r="T93" s="413" t="s">
        <v>110</v>
      </c>
      <c r="U93" s="410">
        <v>100</v>
      </c>
      <c r="V93" s="410"/>
      <c r="W93" s="414"/>
      <c r="X93" s="427"/>
      <c r="Y93" s="319"/>
      <c r="Z93" s="107"/>
      <c r="AA93" s="426"/>
      <c r="AB93" s="425"/>
      <c r="AC93" s="211"/>
      <c r="AD93" s="424"/>
      <c r="AE93" s="408"/>
      <c r="AF93" s="252"/>
    </row>
    <row r="94" spans="1:32" ht="12.75">
      <c r="A94" s="159" t="s">
        <v>114</v>
      </c>
      <c r="B94" s="160" t="s">
        <v>115</v>
      </c>
      <c r="C94" s="484" t="s">
        <v>1461</v>
      </c>
      <c r="D94" s="160" t="s">
        <v>116</v>
      </c>
      <c r="E94" s="156" t="s">
        <v>1223</v>
      </c>
      <c r="F94" s="410" t="s">
        <v>1468</v>
      </c>
      <c r="G94" s="176" t="s">
        <v>1229</v>
      </c>
      <c r="H94" s="409">
        <v>1222</v>
      </c>
      <c r="I94" s="410" t="s">
        <v>1439</v>
      </c>
      <c r="J94" s="487" t="s">
        <v>1059</v>
      </c>
      <c r="K94" s="429"/>
      <c r="L94" s="428" t="s">
        <v>49</v>
      </c>
      <c r="M94" s="106" t="s">
        <v>1228</v>
      </c>
      <c r="N94" s="162">
        <v>1</v>
      </c>
      <c r="O94" s="106">
        <v>165</v>
      </c>
      <c r="P94" s="106">
        <v>110</v>
      </c>
      <c r="Q94" s="106">
        <v>105</v>
      </c>
      <c r="R94" s="322">
        <f t="shared" si="2"/>
        <v>1.90575</v>
      </c>
      <c r="S94" s="210"/>
      <c r="T94" s="413" t="s">
        <v>110</v>
      </c>
      <c r="U94" s="410"/>
      <c r="V94" s="410"/>
      <c r="W94" s="414"/>
      <c r="X94" s="427"/>
      <c r="Y94" s="319"/>
      <c r="Z94" s="107"/>
      <c r="AA94" s="426"/>
      <c r="AB94" s="425"/>
      <c r="AC94" s="211"/>
      <c r="AD94" s="424"/>
      <c r="AE94" s="408"/>
      <c r="AF94" s="252"/>
    </row>
    <row r="95" spans="1:32" ht="12.75">
      <c r="A95" s="159" t="s">
        <v>114</v>
      </c>
      <c r="B95" s="160" t="s">
        <v>115</v>
      </c>
      <c r="C95" s="484" t="s">
        <v>1461</v>
      </c>
      <c r="D95" s="160" t="s">
        <v>116</v>
      </c>
      <c r="E95" s="156" t="s">
        <v>1223</v>
      </c>
      <c r="F95" s="410" t="s">
        <v>1468</v>
      </c>
      <c r="G95" s="176" t="s">
        <v>1227</v>
      </c>
      <c r="H95" s="409">
        <v>1222</v>
      </c>
      <c r="I95" s="410" t="s">
        <v>1439</v>
      </c>
      <c r="J95" s="487" t="s">
        <v>1059</v>
      </c>
      <c r="K95" s="429"/>
      <c r="L95" s="428" t="s">
        <v>49</v>
      </c>
      <c r="M95" s="106" t="s">
        <v>1226</v>
      </c>
      <c r="N95" s="162">
        <v>1</v>
      </c>
      <c r="O95" s="106">
        <v>310</v>
      </c>
      <c r="P95" s="106">
        <v>85</v>
      </c>
      <c r="Q95" s="106">
        <v>85</v>
      </c>
      <c r="R95" s="322">
        <f t="shared" si="2"/>
        <v>2.23975</v>
      </c>
      <c r="S95" s="210"/>
      <c r="T95" s="413" t="s">
        <v>110</v>
      </c>
      <c r="U95" s="410"/>
      <c r="V95" s="410"/>
      <c r="W95" s="414"/>
      <c r="X95" s="427"/>
      <c r="Y95" s="319"/>
      <c r="Z95" s="107"/>
      <c r="AA95" s="426"/>
      <c r="AB95" s="425"/>
      <c r="AC95" s="211"/>
      <c r="AD95" s="424"/>
      <c r="AE95" s="408"/>
      <c r="AF95" s="252"/>
    </row>
    <row r="96" spans="1:32" ht="12.75">
      <c r="A96" s="159" t="s">
        <v>114</v>
      </c>
      <c r="B96" s="160" t="s">
        <v>115</v>
      </c>
      <c r="C96" s="484" t="s">
        <v>1461</v>
      </c>
      <c r="D96" s="160" t="s">
        <v>116</v>
      </c>
      <c r="E96" s="156" t="s">
        <v>1223</v>
      </c>
      <c r="F96" s="410" t="s">
        <v>1468</v>
      </c>
      <c r="G96" s="321"/>
      <c r="H96" s="409">
        <v>1222</v>
      </c>
      <c r="I96" s="410" t="s">
        <v>1439</v>
      </c>
      <c r="J96" s="487" t="s">
        <v>1059</v>
      </c>
      <c r="K96" s="429"/>
      <c r="L96" s="428"/>
      <c r="M96" s="106" t="s">
        <v>1225</v>
      </c>
      <c r="N96" s="162">
        <v>1</v>
      </c>
      <c r="O96" s="106"/>
      <c r="P96" s="106"/>
      <c r="Q96" s="106"/>
      <c r="R96" s="322">
        <v>6</v>
      </c>
      <c r="S96" s="210"/>
      <c r="T96" s="413" t="s">
        <v>110</v>
      </c>
      <c r="U96" s="410"/>
      <c r="V96" s="410"/>
      <c r="W96" s="414"/>
      <c r="X96" s="427"/>
      <c r="Y96" s="319"/>
      <c r="Z96" s="107"/>
      <c r="AA96" s="426"/>
      <c r="AB96" s="425"/>
      <c r="AC96" s="211"/>
      <c r="AD96" s="424"/>
      <c r="AE96" s="408"/>
      <c r="AF96" s="252"/>
    </row>
    <row r="97" spans="1:32" ht="12.75">
      <c r="A97" s="159" t="s">
        <v>114</v>
      </c>
      <c r="B97" s="160" t="s">
        <v>115</v>
      </c>
      <c r="C97" s="484" t="s">
        <v>1461</v>
      </c>
      <c r="D97" s="160" t="s">
        <v>116</v>
      </c>
      <c r="E97" s="156" t="s">
        <v>1223</v>
      </c>
      <c r="F97" s="410" t="s">
        <v>1468</v>
      </c>
      <c r="G97" s="321"/>
      <c r="H97" s="409">
        <v>1222</v>
      </c>
      <c r="I97" s="410" t="s">
        <v>1439</v>
      </c>
      <c r="J97" s="487" t="s">
        <v>1059</v>
      </c>
      <c r="K97" s="429"/>
      <c r="L97" s="428"/>
      <c r="M97" s="106"/>
      <c r="N97" s="162">
        <v>1</v>
      </c>
      <c r="O97" s="106"/>
      <c r="P97" s="106"/>
      <c r="Q97" s="106"/>
      <c r="R97" s="322"/>
      <c r="S97" s="210"/>
      <c r="T97" s="413" t="s">
        <v>110</v>
      </c>
      <c r="U97" s="410"/>
      <c r="V97" s="410"/>
      <c r="W97" s="414"/>
      <c r="X97" s="427"/>
      <c r="Y97" s="319" t="s">
        <v>50</v>
      </c>
      <c r="Z97" s="107" t="s">
        <v>1224</v>
      </c>
      <c r="AA97" s="426"/>
      <c r="AB97" s="425">
        <v>0.2</v>
      </c>
      <c r="AC97" s="211"/>
      <c r="AD97" s="424"/>
      <c r="AE97" s="408"/>
      <c r="AF97" s="252"/>
    </row>
    <row r="98" spans="1:32" ht="13.5" thickBot="1">
      <c r="A98" s="53"/>
      <c r="B98" s="54"/>
      <c r="C98" s="155"/>
      <c r="D98" s="54"/>
      <c r="E98" s="155"/>
      <c r="F98" s="255"/>
      <c r="G98" s="263"/>
      <c r="H98" s="421"/>
      <c r="I98" s="419"/>
      <c r="J98" s="419"/>
      <c r="K98" s="418"/>
      <c r="L98" s="423"/>
      <c r="M98" s="255"/>
      <c r="N98" s="255">
        <v>1</v>
      </c>
      <c r="O98" s="255"/>
      <c r="P98" s="255"/>
      <c r="Q98" s="255"/>
      <c r="R98" s="269">
        <f>(O98*P98*Q98)/1000000</f>
        <v>0</v>
      </c>
      <c r="S98" s="180"/>
      <c r="T98" s="422" t="s">
        <v>110</v>
      </c>
      <c r="U98" s="419"/>
      <c r="V98" s="419"/>
      <c r="W98" s="419"/>
      <c r="X98" s="418"/>
      <c r="Y98" s="421"/>
      <c r="Z98" s="419"/>
      <c r="AA98" s="420"/>
      <c r="AB98" s="419"/>
      <c r="AC98" s="184"/>
      <c r="AD98" s="418"/>
      <c r="AE98" s="417"/>
      <c r="AF98" s="254"/>
    </row>
  </sheetData>
  <sheetProtection/>
  <protectedRanges>
    <protectedRange sqref="N4:Q8" name="Plage5"/>
    <protectedRange sqref="T34:AB1038" name="Plage3"/>
    <protectedRange sqref="B1:B2" name="Plage1"/>
    <protectedRange sqref="O44:Q99 O34:Q40 O100:R1038 A34:N1038 R99 C29:E33" name="Plage2"/>
    <protectedRange sqref="AD34:AE1038" name="Plage4"/>
    <protectedRange sqref="R34:R98" name="Plage2_1_1_7_3"/>
    <protectedRange sqref="O41:Q42" name="Plage2_1"/>
    <protectedRange sqref="O43:Q43" name="Plage2_3"/>
    <protectedRange sqref="T30:AB30" name="Plage3_2"/>
    <protectedRange sqref="K30:Q30 A30:B30 F30:G30" name="Plage2_4"/>
    <protectedRange sqref="AD30:AE30" name="Plage4_2"/>
    <protectedRange sqref="R30" name="Plage2_1_1_7_3_2"/>
    <protectedRange sqref="H30:J30" name="Plage2_1_2"/>
    <protectedRange sqref="T31:AB31" name="Plage3_3"/>
    <protectedRange sqref="K31:Q31 A31:B31 F31:G31" name="Plage2_5"/>
    <protectedRange sqref="AD31:AE31" name="Plage4_3"/>
    <protectedRange sqref="R31" name="Plage2_1_1_7_3_3"/>
    <protectedRange sqref="H31:J31" name="Plage2_1_3"/>
    <protectedRange sqref="T32:AB33" name="Plage3_4"/>
    <protectedRange sqref="A32:B33 K32:Q33 F32:G33" name="Plage2_6"/>
    <protectedRange sqref="AD32:AE33" name="Plage4_4"/>
    <protectedRange sqref="R32:R33" name="Plage2_1_1_7_3_4"/>
    <protectedRange sqref="H32:J33" name="Plage2_1_4"/>
    <protectedRange sqref="T29:AB29" name="Plage3_5"/>
    <protectedRange sqref="F29:Q29 A29:B29" name="Plage2_7"/>
    <protectedRange sqref="AD29:AE29" name="Plage4_5"/>
    <protectedRange sqref="R29" name="Plage2_1_1_7_3_5"/>
  </protectedRanges>
  <mergeCells count="35">
    <mergeCell ref="A5:A6"/>
    <mergeCell ref="A7:A8"/>
    <mergeCell ref="A9:A10"/>
    <mergeCell ref="N10:O10"/>
    <mergeCell ref="A11:A12"/>
    <mergeCell ref="A13:A14"/>
    <mergeCell ref="A15:A16"/>
    <mergeCell ref="A25:G25"/>
    <mergeCell ref="H25:K25"/>
    <mergeCell ref="L25:R25"/>
    <mergeCell ref="T25:X25"/>
    <mergeCell ref="Y25:AB25"/>
    <mergeCell ref="AE25:AE27"/>
    <mergeCell ref="A26:A27"/>
    <mergeCell ref="B26:F26"/>
    <mergeCell ref="G26:G27"/>
    <mergeCell ref="H26:J26"/>
    <mergeCell ref="K26:K27"/>
    <mergeCell ref="L26:L27"/>
    <mergeCell ref="M26:M27"/>
    <mergeCell ref="N26:N27"/>
    <mergeCell ref="O26:Q26"/>
    <mergeCell ref="R26:R27"/>
    <mergeCell ref="S26:S27"/>
    <mergeCell ref="T26:T27"/>
    <mergeCell ref="U26:U27"/>
    <mergeCell ref="V26:V27"/>
    <mergeCell ref="W26:W27"/>
    <mergeCell ref="X26:X27"/>
    <mergeCell ref="Y26:Y27"/>
    <mergeCell ref="AD26:AD27"/>
    <mergeCell ref="Z26:Z27"/>
    <mergeCell ref="AA26:AA27"/>
    <mergeCell ref="AB26:AB27"/>
    <mergeCell ref="AC26:AC27"/>
  </mergeCells>
  <dataValidations count="6">
    <dataValidation type="list" allowBlank="1" showInputMessage="1" showErrorMessage="1" sqref="T29:T98 AD29:AD97 W29:X97 Q5">
      <formula1>"O,N"</formula1>
    </dataValidation>
    <dataValidation type="list" allowBlank="1" showInputMessage="1" showErrorMessage="1" sqref="Y29:Y98">
      <formula1>"DOCBUR,DOCBIBLIO"</formula1>
    </dataValidation>
    <dataValidation type="list" allowBlank="1" showErrorMessage="1" prompt="&#10;" sqref="L29:L98">
      <formula1>"INFO,MOB,VER,ROC,DIV,LAB,FRAG"</formula1>
    </dataValidation>
    <dataValidation type="list" allowBlank="1" showInputMessage="1" showErrorMessage="1" sqref="Q4">
      <formula1>"A-1,A-2,B-1,B-2,C-1,C-2,D-1,D-2,E-1,E-2,F-1,F-2"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AD28">
      <formula1>"O/N"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SETEC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MOUSSET</dc:creator>
  <cp:keywords/>
  <dc:description/>
  <cp:lastModifiedBy>CANTON Bernard</cp:lastModifiedBy>
  <cp:lastPrinted>2010-05-03T15:42:30Z</cp:lastPrinted>
  <dcterms:created xsi:type="dcterms:W3CDTF">2006-03-01T15:10:21Z</dcterms:created>
  <dcterms:modified xsi:type="dcterms:W3CDTF">2010-05-03T20:17:23Z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-1088021872</vt:i4>
  </property>
  <property fmtid="{D5CDD505-2E9C-101B-9397-08002B2CF9AE}" pid="3" name="_EmailSubject">
    <vt:lpwstr>Inventaires - Pièces de manip - LPNHE</vt:lpwstr>
  </property>
  <property fmtid="{D5CDD505-2E9C-101B-9397-08002B2CF9AE}" pid="4" name="_AuthorEmail">
    <vt:lpwstr>Emilie.Morvant@jacobs.com</vt:lpwstr>
  </property>
  <property fmtid="{D5CDD505-2E9C-101B-9397-08002B2CF9AE}" pid="5" name="_AuthorEmailDisplayName">
    <vt:lpwstr>Morvant, Emilie</vt:lpwstr>
  </property>
  <property fmtid="{D5CDD505-2E9C-101B-9397-08002B2CF9AE}" pid="6" name="_ReviewingToolsShownOnce">
    <vt:lpwstr/>
  </property>
</Properties>
</file>