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9660" windowWidth="21720" windowHeight="1995" tabRatio="923" activeTab="1"/>
  </bookViews>
  <sheets>
    <sheet name="modèle" sheetId="1" r:id="rId1"/>
    <sheet name="Salle 401" sheetId="2" r:id="rId2"/>
    <sheet name="Salle 402" sheetId="3" r:id="rId3"/>
    <sheet name="Salle 403" sheetId="4" r:id="rId4"/>
    <sheet name="Salle 404" sheetId="5" r:id="rId5"/>
    <sheet name="Salle 405" sheetId="6" r:id="rId6"/>
    <sheet name="Salle 406" sheetId="7" r:id="rId7"/>
    <sheet name="Salle 407" sheetId="8" r:id="rId8"/>
    <sheet name="Salle 408" sheetId="9" r:id="rId9"/>
    <sheet name="Salle 409" sheetId="10" r:id="rId10"/>
    <sheet name="Salle 410" sheetId="11" r:id="rId11"/>
    <sheet name="Salle 411" sheetId="12" r:id="rId12"/>
    <sheet name="Salle 412" sheetId="13" r:id="rId13"/>
    <sheet name="Salle 413" sheetId="14" r:id="rId14"/>
    <sheet name="Salle 414" sheetId="15" r:id="rId15"/>
    <sheet name="Salle 415" sheetId="16" r:id="rId16"/>
    <sheet name="Salle 416" sheetId="17" r:id="rId17"/>
    <sheet name="Salle 417" sheetId="18" r:id="rId18"/>
    <sheet name="Salle 418" sheetId="19" r:id="rId19"/>
    <sheet name="Salle 419" sheetId="20" r:id="rId20"/>
    <sheet name="Salle 420" sheetId="21" r:id="rId21"/>
    <sheet name="Salle 421 bis" sheetId="22" r:id="rId22"/>
    <sheet name="Salle 421" sheetId="23" r:id="rId23"/>
    <sheet name="Salle 422" sheetId="24" r:id="rId24"/>
    <sheet name="Salle 423" sheetId="25" r:id="rId25"/>
    <sheet name="Salle 424" sheetId="26" r:id="rId26"/>
    <sheet name="Salle 425" sheetId="27" r:id="rId27"/>
    <sheet name="Salle 426" sheetId="28" r:id="rId28"/>
    <sheet name="Couloir" sheetId="29" r:id="rId29"/>
    <sheet name="Récapitulatif des volumes" sheetId="30" r:id="rId30"/>
    <sheet name="Eléments spécifiques" sheetId="31" r:id="rId31"/>
  </sheets>
  <externalReferences>
    <externalReference r:id="rId34"/>
  </externalReferences>
  <definedNames>
    <definedName name="batMSC" localSheetId="30">#REF!</definedName>
    <definedName name="batMSC">#REF!</definedName>
    <definedName name="categorie" localSheetId="30">#REF!</definedName>
    <definedName name="categorie">#REF!</definedName>
    <definedName name="entite" localSheetId="30">#REF!</definedName>
    <definedName name="entite" localSheetId="29">#REF!</definedName>
    <definedName name="entite">#REF!</definedName>
    <definedName name="etat" localSheetId="30">#REF!</definedName>
    <definedName name="etat" localSheetId="29">#REF!</definedName>
    <definedName name="etat">#REF!</definedName>
    <definedName name="_xlnm.Print_Titles" localSheetId="0">'modèle'!$22:$24</definedName>
    <definedName name="salles1" localSheetId="30">#REF!</definedName>
    <definedName name="salles1">#REF!</definedName>
    <definedName name="salles2" localSheetId="30">#REF!</definedName>
    <definedName name="salles2">#REF!</definedName>
    <definedName name="salles3" localSheetId="30">#REF!</definedName>
    <definedName name="salles3">#REF!</definedName>
    <definedName name="_xlnm.Print_Area" localSheetId="29">'Récapitulatif des volumes'!$A$1:$AF$20</definedName>
  </definedNames>
  <calcPr fullCalcOnLoad="1"/>
</workbook>
</file>

<file path=xl/sharedStrings.xml><?xml version="1.0" encoding="utf-8"?>
<sst xmlns="http://schemas.openxmlformats.org/spreadsheetml/2006/main" count="8568" uniqueCount="818">
  <si>
    <t>REMARQUES</t>
  </si>
  <si>
    <t>jussieu</t>
  </si>
  <si>
    <t>Salles volume m3</t>
  </si>
  <si>
    <t>TOTAL</t>
  </si>
  <si>
    <t>catégorie</t>
  </si>
  <si>
    <t>VOLUME CONTENU</t>
  </si>
  <si>
    <t>REBUT MOB</t>
  </si>
  <si>
    <t>PLUS VALUE POIDS</t>
  </si>
  <si>
    <t>aucune</t>
  </si>
  <si>
    <t>RECAPITULATIF DES VOLUMES SEMAINE __</t>
  </si>
  <si>
    <t>IJM</t>
  </si>
  <si>
    <t>LABO</t>
  </si>
  <si>
    <t>typologie</t>
  </si>
  <si>
    <t>BUREAU</t>
  </si>
  <si>
    <t>SALLE TP</t>
  </si>
  <si>
    <t>STOCK / REPRO</t>
  </si>
  <si>
    <t>ETIQUETTE</t>
  </si>
  <si>
    <t>bât.</t>
  </si>
  <si>
    <t>niv.</t>
  </si>
  <si>
    <t>n°</t>
  </si>
  <si>
    <t>qté</t>
  </si>
  <si>
    <t>haut.</t>
  </si>
  <si>
    <t>autre</t>
  </si>
  <si>
    <t>porte</t>
  </si>
  <si>
    <t>entité</t>
  </si>
  <si>
    <t>localisation</t>
  </si>
  <si>
    <t>description</t>
  </si>
  <si>
    <t>DESTINATION</t>
  </si>
  <si>
    <t>MATERIEL</t>
  </si>
  <si>
    <t>devis</t>
  </si>
  <si>
    <t>dimensions (cm)</t>
  </si>
  <si>
    <t>catég.</t>
  </si>
  <si>
    <t>MOB</t>
  </si>
  <si>
    <t>INFO</t>
  </si>
  <si>
    <t>FRAG</t>
  </si>
  <si>
    <t>CONTENU</t>
  </si>
  <si>
    <t>autre détail</t>
  </si>
  <si>
    <t>site</t>
  </si>
  <si>
    <t>43-53</t>
  </si>
  <si>
    <t xml:space="preserve">ENTITE : </t>
  </si>
  <si>
    <t xml:space="preserve">Localisation: </t>
  </si>
  <si>
    <t>personne 
concernée</t>
  </si>
  <si>
    <t>Catégorie BPU déménagement</t>
  </si>
  <si>
    <t>valeur
&gt;7 500€</t>
  </si>
  <si>
    <t>poids
&gt; 100 kg</t>
  </si>
  <si>
    <t>deménageur
O/N</t>
  </si>
  <si>
    <t xml:space="preserve">Salles </t>
  </si>
  <si>
    <t>salles</t>
  </si>
  <si>
    <t>devis
O/N</t>
  </si>
  <si>
    <t>DIV</t>
  </si>
  <si>
    <t>LAB</t>
  </si>
  <si>
    <t>DOCBIBLIO</t>
  </si>
  <si>
    <t>VER</t>
  </si>
  <si>
    <t>ROC</t>
  </si>
  <si>
    <t>VOLUME MOBILIER / EQTS</t>
  </si>
  <si>
    <t>MOBILIER / EQTS</t>
  </si>
  <si>
    <t>rebut
 O/N</t>
  </si>
  <si>
    <t>montant devis</t>
  </si>
  <si>
    <r>
      <t xml:space="preserve">Eléments spécifiques </t>
    </r>
    <r>
      <rPr>
        <sz val="12"/>
        <rFont val="Arial"/>
        <family val="2"/>
      </rPr>
      <t>( faisant l'objet d'un devis marché connexe)</t>
    </r>
  </si>
  <si>
    <t>rebut</t>
  </si>
  <si>
    <t>DOCBUR</t>
  </si>
  <si>
    <t>REBUT CONT</t>
  </si>
  <si>
    <t xml:space="preserve"> salles</t>
  </si>
  <si>
    <t>Localisation</t>
  </si>
  <si>
    <t xml:space="preserve"> dont REBUT</t>
  </si>
  <si>
    <t>DIVERS</t>
  </si>
  <si>
    <t>SALLE ENSEIGNEMENT</t>
  </si>
  <si>
    <t>TYPOLOGIE</t>
  </si>
  <si>
    <t>A-1</t>
  </si>
  <si>
    <t>A-2</t>
  </si>
  <si>
    <t>B-1</t>
  </si>
  <si>
    <t>B-2</t>
  </si>
  <si>
    <t>C-1</t>
  </si>
  <si>
    <t>C-2</t>
  </si>
  <si>
    <t>D-1</t>
  </si>
  <si>
    <t>D-2</t>
  </si>
  <si>
    <t>E-1</t>
  </si>
  <si>
    <t>E-2</t>
  </si>
  <si>
    <t>F-1</t>
  </si>
  <si>
    <t>F-2</t>
  </si>
  <si>
    <t>long</t>
  </si>
  <si>
    <t>larg</t>
  </si>
  <si>
    <t>BUR</t>
  </si>
  <si>
    <t>Informatique: INFO</t>
  </si>
  <si>
    <t>Mobilier: MOB</t>
  </si>
  <si>
    <t>Eqts et objets divers: DIV</t>
  </si>
  <si>
    <t>Eqts laboratoires: LAB</t>
  </si>
  <si>
    <t>Eqts et objets fragiles: FRAG</t>
  </si>
  <si>
    <t>Verrerie: VER</t>
  </si>
  <si>
    <t>Echantillons de roche: ROC</t>
  </si>
  <si>
    <t>rebut
O/N</t>
  </si>
  <si>
    <t>déménagé</t>
  </si>
  <si>
    <r>
      <t>vol.
rebut</t>
    </r>
    <r>
      <rPr>
        <sz val="10"/>
        <rFont val="Arial"/>
        <family val="0"/>
      </rPr>
      <t xml:space="preserve"> </t>
    </r>
  </si>
  <si>
    <t>valeur
&gt;7500€</t>
  </si>
  <si>
    <t>volume
 total m3</t>
  </si>
  <si>
    <t>RENSEIGNEMENTS MOBILIER/EQTS</t>
  </si>
  <si>
    <t>Documents bureaux: DOCBUR</t>
  </si>
  <si>
    <t>Documents bibliothèque: DOCBIBLIO</t>
  </si>
  <si>
    <t>A dépoussiérer</t>
  </si>
  <si>
    <t>O</t>
  </si>
  <si>
    <t>à dépoussiérer</t>
  </si>
  <si>
    <t>Surface en m2</t>
  </si>
  <si>
    <t>Volume total en m3</t>
  </si>
  <si>
    <t>Densité</t>
  </si>
  <si>
    <t>xx</t>
  </si>
  <si>
    <t>2mL</t>
  </si>
  <si>
    <t>Bureau</t>
  </si>
  <si>
    <t>Caisson</t>
  </si>
  <si>
    <t>Armoire haute</t>
  </si>
  <si>
    <t>Documents</t>
  </si>
  <si>
    <t>Table basse</t>
  </si>
  <si>
    <t>Tablette</t>
  </si>
  <si>
    <t>Porte manteau</t>
  </si>
  <si>
    <t>Chaise</t>
  </si>
  <si>
    <t>Tableau blanc</t>
  </si>
  <si>
    <t>Unité centrale</t>
  </si>
  <si>
    <t>Ecran</t>
  </si>
  <si>
    <t>Etagère</t>
  </si>
  <si>
    <t xml:space="preserve">Armoire </t>
  </si>
  <si>
    <t>Table</t>
  </si>
  <si>
    <t>Station</t>
  </si>
  <si>
    <t>Divers</t>
  </si>
  <si>
    <t>Jussieu</t>
  </si>
  <si>
    <t>1mL</t>
  </si>
  <si>
    <t>Armoire</t>
  </si>
  <si>
    <t>Armoire basse</t>
  </si>
  <si>
    <t>?</t>
  </si>
  <si>
    <t>Bureau en L</t>
  </si>
  <si>
    <t>Imprimante</t>
  </si>
  <si>
    <t>Scanner</t>
  </si>
  <si>
    <t>Vestiaire</t>
  </si>
  <si>
    <t>Tabouret</t>
  </si>
  <si>
    <t>Halogène</t>
  </si>
  <si>
    <t>Enceinte</t>
  </si>
  <si>
    <t>Vitrine</t>
  </si>
  <si>
    <t>Panneau en liège</t>
  </si>
  <si>
    <t xml:space="preserve">Table </t>
  </si>
  <si>
    <t>Fauteuil</t>
  </si>
  <si>
    <t>Photocopieur</t>
  </si>
  <si>
    <t>Poubelle</t>
  </si>
  <si>
    <t>Plante</t>
  </si>
  <si>
    <t>Marche pied</t>
  </si>
  <si>
    <t>Casier</t>
  </si>
  <si>
    <t>Meuble bas</t>
  </si>
  <si>
    <t>Table informatique</t>
  </si>
  <si>
    <t>Coupole</t>
  </si>
  <si>
    <t>016.263</t>
  </si>
  <si>
    <t>Obsolète</t>
  </si>
  <si>
    <t>016.264</t>
  </si>
  <si>
    <t>Bureau à 2 caissons</t>
  </si>
  <si>
    <t>016.265</t>
  </si>
  <si>
    <t>016.266</t>
  </si>
  <si>
    <t>016.267</t>
  </si>
  <si>
    <t>016.268</t>
  </si>
  <si>
    <t>016.269</t>
  </si>
  <si>
    <t>016.270</t>
  </si>
  <si>
    <t>016.271</t>
  </si>
  <si>
    <t>016.272</t>
  </si>
  <si>
    <t>016.273</t>
  </si>
  <si>
    <t>016.274</t>
  </si>
  <si>
    <t>016.275</t>
  </si>
  <si>
    <t>016.276</t>
  </si>
  <si>
    <t>016.277</t>
  </si>
  <si>
    <t>016.279</t>
  </si>
  <si>
    <t>016.280</t>
  </si>
  <si>
    <t>016.281</t>
  </si>
  <si>
    <t>016.283</t>
  </si>
  <si>
    <t>016.284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</si>
  <si>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</si>
  <si>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</si>
  <si>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</si>
  <si>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</si>
  <si>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</si>
  <si>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</si>
  <si>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</si>
  <si>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</si>
  <si>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</si>
  <si>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</si>
  <si>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418</t>
  </si>
  <si>
    <t>016.285</t>
  </si>
  <si>
    <t>016.286</t>
  </si>
  <si>
    <t>016.287</t>
  </si>
  <si>
    <t>016.288</t>
  </si>
  <si>
    <t>016.289</t>
  </si>
  <si>
    <t>016.290</t>
  </si>
  <si>
    <t>016.291</t>
  </si>
  <si>
    <t>016.292</t>
  </si>
  <si>
    <t>016.293</t>
  </si>
  <si>
    <t>016.294</t>
  </si>
  <si>
    <t>016.295</t>
  </si>
  <si>
    <t>016.296</t>
  </si>
  <si>
    <t>016.297</t>
  </si>
  <si>
    <t>016.298</t>
  </si>
  <si>
    <t>016.299</t>
  </si>
  <si>
    <t>016.300</t>
  </si>
  <si>
    <t>016.301</t>
  </si>
  <si>
    <t>016.302</t>
  </si>
  <si>
    <t>016.303</t>
  </si>
  <si>
    <t>016.304</t>
  </si>
  <si>
    <t>016.305</t>
  </si>
  <si>
    <t>016.306</t>
  </si>
  <si>
    <t>016.307</t>
  </si>
  <si>
    <t>016.308</t>
  </si>
  <si>
    <t>016.309</t>
  </si>
  <si>
    <t>016.310</t>
  </si>
  <si>
    <t>016.311</t>
  </si>
  <si>
    <t>016.312</t>
  </si>
  <si>
    <t>016.313</t>
  </si>
  <si>
    <t>016.314</t>
  </si>
  <si>
    <t>016.315</t>
  </si>
  <si>
    <t>016.316</t>
  </si>
  <si>
    <t>016.317</t>
  </si>
  <si>
    <t>016.318</t>
  </si>
  <si>
    <t>016.319</t>
  </si>
  <si>
    <t>016.320</t>
  </si>
  <si>
    <t>Radiateur</t>
  </si>
  <si>
    <t>Mac</t>
  </si>
  <si>
    <t>016.321</t>
  </si>
  <si>
    <t>016.322</t>
  </si>
  <si>
    <t>016.323</t>
  </si>
  <si>
    <t>424</t>
  </si>
  <si>
    <t>016.324</t>
  </si>
  <si>
    <t>016.325</t>
  </si>
  <si>
    <t>016.326</t>
  </si>
  <si>
    <t>016.327</t>
  </si>
  <si>
    <t>016.328</t>
  </si>
  <si>
    <t>016.329</t>
  </si>
  <si>
    <t>016.330</t>
  </si>
  <si>
    <t>016.331</t>
  </si>
  <si>
    <t>016.332</t>
  </si>
  <si>
    <t>016.333</t>
  </si>
  <si>
    <t>016.334</t>
  </si>
  <si>
    <t>016.336</t>
  </si>
  <si>
    <t>016.337</t>
  </si>
  <si>
    <t>016.338</t>
  </si>
  <si>
    <t>016.339</t>
  </si>
  <si>
    <t>016.340</t>
  </si>
  <si>
    <t>&amp;Documents</t>
  </si>
  <si>
    <t>016.341</t>
  </si>
  <si>
    <t>016.342</t>
  </si>
  <si>
    <t>016.343</t>
  </si>
  <si>
    <t>016.344</t>
  </si>
  <si>
    <t>016.345</t>
  </si>
  <si>
    <t>016.346</t>
  </si>
  <si>
    <t>016.347</t>
  </si>
  <si>
    <t>016.348</t>
  </si>
  <si>
    <t>016.349</t>
  </si>
  <si>
    <t>016.350</t>
  </si>
  <si>
    <t>016.351</t>
  </si>
  <si>
    <t>016.352</t>
  </si>
  <si>
    <t>016.353</t>
  </si>
  <si>
    <t>016.354</t>
  </si>
  <si>
    <t>016.355</t>
  </si>
  <si>
    <t>016.356</t>
  </si>
  <si>
    <t>016.357</t>
  </si>
  <si>
    <t>016.358</t>
  </si>
  <si>
    <t>016.359</t>
  </si>
  <si>
    <t>016.360</t>
  </si>
  <si>
    <t>016.361</t>
  </si>
  <si>
    <t>016.362</t>
  </si>
  <si>
    <t>016.363</t>
  </si>
  <si>
    <t>016.364</t>
  </si>
  <si>
    <t>016.365</t>
  </si>
  <si>
    <t>016.366</t>
  </si>
  <si>
    <t>016.367</t>
  </si>
  <si>
    <t>016.368</t>
  </si>
  <si>
    <t>016.369</t>
  </si>
  <si>
    <t>016.370</t>
  </si>
  <si>
    <t>&amp;Livres</t>
  </si>
  <si>
    <t>016.371</t>
  </si>
  <si>
    <t>016.372</t>
  </si>
  <si>
    <t>016.373</t>
  </si>
  <si>
    <t>016.374</t>
  </si>
  <si>
    <t>016.375</t>
  </si>
  <si>
    <t>016.376</t>
  </si>
  <si>
    <t>016.377</t>
  </si>
  <si>
    <t>016.378</t>
  </si>
  <si>
    <t>Carte</t>
  </si>
  <si>
    <t>Chaine Hifi</t>
  </si>
  <si>
    <t>016.379</t>
  </si>
  <si>
    <t>016.380</t>
  </si>
  <si>
    <t>016.381</t>
  </si>
  <si>
    <t>016.382</t>
  </si>
  <si>
    <t>016.383</t>
  </si>
  <si>
    <t>016.384</t>
  </si>
  <si>
    <t>016.385</t>
  </si>
  <si>
    <t>016.386</t>
  </si>
  <si>
    <t>016.387</t>
  </si>
  <si>
    <t>016.388</t>
  </si>
  <si>
    <t>016.389</t>
  </si>
  <si>
    <t xml:space="preserve">Bureau  </t>
  </si>
  <si>
    <t>016.390</t>
  </si>
  <si>
    <t>016.391</t>
  </si>
  <si>
    <t>016.392</t>
  </si>
  <si>
    <t>016.393</t>
  </si>
  <si>
    <t>016.394</t>
  </si>
  <si>
    <t>016.395</t>
  </si>
  <si>
    <t>016.396</t>
  </si>
  <si>
    <t>016.397</t>
  </si>
  <si>
    <t>Ventilateur</t>
  </si>
  <si>
    <t>016.398</t>
  </si>
  <si>
    <t>016.399</t>
  </si>
  <si>
    <t>016.400</t>
  </si>
  <si>
    <t>016.401</t>
  </si>
  <si>
    <t>016.402</t>
  </si>
  <si>
    <t>016.403</t>
  </si>
  <si>
    <t>016.404</t>
  </si>
  <si>
    <t>016.405</t>
  </si>
  <si>
    <t>016.406</t>
  </si>
  <si>
    <t>016.407</t>
  </si>
  <si>
    <t>Divers 2mL</t>
  </si>
  <si>
    <t>Cartons 3mL</t>
  </si>
  <si>
    <t xml:space="preserve">Divers 1mL </t>
  </si>
  <si>
    <t>016.408</t>
  </si>
  <si>
    <t>016.409</t>
  </si>
  <si>
    <t>016.410</t>
  </si>
  <si>
    <t>016.411</t>
  </si>
  <si>
    <t>016.412</t>
  </si>
  <si>
    <t>016.413</t>
  </si>
  <si>
    <t>016.414</t>
  </si>
  <si>
    <t>016.415</t>
  </si>
  <si>
    <t>016.416</t>
  </si>
  <si>
    <t>016.417</t>
  </si>
  <si>
    <t>016.418</t>
  </si>
  <si>
    <t>016.419</t>
  </si>
  <si>
    <t>Divers 1mL</t>
  </si>
  <si>
    <t>016.420</t>
  </si>
  <si>
    <t>016.421</t>
  </si>
  <si>
    <t>016.422</t>
  </si>
  <si>
    <t>016.423</t>
  </si>
  <si>
    <t>016.424</t>
  </si>
  <si>
    <t>016.425</t>
  </si>
  <si>
    <t>016.426</t>
  </si>
  <si>
    <t>016.427</t>
  </si>
  <si>
    <t>016.428</t>
  </si>
  <si>
    <t>016.429</t>
  </si>
  <si>
    <t>016.430</t>
  </si>
  <si>
    <t>016.431</t>
  </si>
  <si>
    <t>016.432</t>
  </si>
  <si>
    <t>Porte carton à dessin</t>
  </si>
  <si>
    <t>016.433</t>
  </si>
  <si>
    <t>016.434</t>
  </si>
  <si>
    <t>016.435</t>
  </si>
  <si>
    <t>016.436</t>
  </si>
  <si>
    <t>016.437</t>
  </si>
  <si>
    <t>016.438</t>
  </si>
  <si>
    <t>016.439</t>
  </si>
  <si>
    <t>016.440</t>
  </si>
  <si>
    <t>016.441</t>
  </si>
  <si>
    <t>016.442</t>
  </si>
  <si>
    <t>016.443</t>
  </si>
  <si>
    <t>016.444</t>
  </si>
  <si>
    <t>016.445</t>
  </si>
  <si>
    <t>016.446</t>
  </si>
  <si>
    <t>016.447</t>
  </si>
  <si>
    <t>016.448</t>
  </si>
  <si>
    <t>016.449</t>
  </si>
  <si>
    <t>016.450</t>
  </si>
  <si>
    <t>016.451</t>
  </si>
  <si>
    <t>016.452</t>
  </si>
  <si>
    <t>016.453</t>
  </si>
  <si>
    <t xml:space="preserve">Documents </t>
  </si>
  <si>
    <t>016.454</t>
  </si>
  <si>
    <t>016.455</t>
  </si>
  <si>
    <t>016.456</t>
  </si>
  <si>
    <t>016.457</t>
  </si>
  <si>
    <t>016.458</t>
  </si>
  <si>
    <t>016.459</t>
  </si>
  <si>
    <t>016.460</t>
  </si>
  <si>
    <t>016.461</t>
  </si>
  <si>
    <t>016.462</t>
  </si>
  <si>
    <t>016.463</t>
  </si>
  <si>
    <t>016.464</t>
  </si>
  <si>
    <t>016.465</t>
  </si>
  <si>
    <t>016.466</t>
  </si>
  <si>
    <t>016.467</t>
  </si>
  <si>
    <t>016.468</t>
  </si>
  <si>
    <t>016.469</t>
  </si>
  <si>
    <t>016.470</t>
  </si>
  <si>
    <t xml:space="preserve">Table   </t>
  </si>
  <si>
    <t>016.471</t>
  </si>
  <si>
    <t>016.472</t>
  </si>
  <si>
    <t>016.473</t>
  </si>
  <si>
    <t>016.474</t>
  </si>
  <si>
    <t>016.475</t>
  </si>
  <si>
    <t>016.476</t>
  </si>
  <si>
    <t>016.477</t>
  </si>
  <si>
    <t>016.478</t>
  </si>
  <si>
    <t>016.479</t>
  </si>
  <si>
    <t>016.480</t>
  </si>
  <si>
    <t>016.481</t>
  </si>
  <si>
    <t>016.482</t>
  </si>
  <si>
    <t>016.483</t>
  </si>
  <si>
    <t>016.484</t>
  </si>
  <si>
    <t>016.485</t>
  </si>
  <si>
    <t>Caisson haut</t>
  </si>
  <si>
    <t>016.486</t>
  </si>
  <si>
    <t>016.487</t>
  </si>
  <si>
    <t>016.488</t>
  </si>
  <si>
    <t>016.489</t>
  </si>
  <si>
    <t>016.490</t>
  </si>
  <si>
    <t>016.491</t>
  </si>
  <si>
    <t>016.492</t>
  </si>
  <si>
    <t>016.493</t>
  </si>
  <si>
    <t>016.494</t>
  </si>
  <si>
    <t>016.495</t>
  </si>
  <si>
    <t>016.496</t>
  </si>
  <si>
    <t>016.497</t>
  </si>
  <si>
    <t>016.499</t>
  </si>
  <si>
    <t>&amp;Divers</t>
  </si>
  <si>
    <t>016.500</t>
  </si>
  <si>
    <t>016.501</t>
  </si>
  <si>
    <t>016.502</t>
  </si>
  <si>
    <t>016.503</t>
  </si>
  <si>
    <t>016.504</t>
  </si>
  <si>
    <t>016.505</t>
  </si>
  <si>
    <t>016.506</t>
  </si>
  <si>
    <t>016.507</t>
  </si>
  <si>
    <t>016.508</t>
  </si>
  <si>
    <t>016.509</t>
  </si>
  <si>
    <t>016.510</t>
  </si>
  <si>
    <t>016.511</t>
  </si>
  <si>
    <t>016.512</t>
  </si>
  <si>
    <t>016.513</t>
  </si>
  <si>
    <t>016.514</t>
  </si>
  <si>
    <t>016.515</t>
  </si>
  <si>
    <t>016.516</t>
  </si>
  <si>
    <t>016.517</t>
  </si>
  <si>
    <t>016.518</t>
  </si>
  <si>
    <t>016.519</t>
  </si>
  <si>
    <t>016.520</t>
  </si>
  <si>
    <t>016.521</t>
  </si>
  <si>
    <t>016.522</t>
  </si>
  <si>
    <t>016.523</t>
  </si>
  <si>
    <t>016.524</t>
  </si>
  <si>
    <t>016.525</t>
  </si>
  <si>
    <t>016.526</t>
  </si>
  <si>
    <t>016.527</t>
  </si>
  <si>
    <t>016.528</t>
  </si>
  <si>
    <t>016.529</t>
  </si>
  <si>
    <t>016.530</t>
  </si>
  <si>
    <t>016.531</t>
  </si>
  <si>
    <t>016.532</t>
  </si>
  <si>
    <t>016.533</t>
  </si>
  <si>
    <t>016.534</t>
  </si>
  <si>
    <t>016.535</t>
  </si>
  <si>
    <t>016.536</t>
  </si>
  <si>
    <t>016.537</t>
  </si>
  <si>
    <t>016.539</t>
  </si>
  <si>
    <t>016.540</t>
  </si>
  <si>
    <t>016.541</t>
  </si>
  <si>
    <t>016.542</t>
  </si>
  <si>
    <t>016.543</t>
  </si>
  <si>
    <t>016.544</t>
  </si>
  <si>
    <t>016.545</t>
  </si>
  <si>
    <t>016.546</t>
  </si>
  <si>
    <t>016.547</t>
  </si>
  <si>
    <t>016.548</t>
  </si>
  <si>
    <t>Table en trapèze</t>
  </si>
  <si>
    <t>016.549</t>
  </si>
  <si>
    <t>016.550</t>
  </si>
  <si>
    <t>016.551</t>
  </si>
  <si>
    <t>016.552</t>
  </si>
  <si>
    <t>016.553</t>
  </si>
  <si>
    <t>016.554</t>
  </si>
  <si>
    <t>016.555</t>
  </si>
  <si>
    <t>016.556</t>
  </si>
  <si>
    <t>016.557</t>
  </si>
  <si>
    <t>016.558</t>
  </si>
  <si>
    <t>016.559</t>
  </si>
  <si>
    <t>016.560</t>
  </si>
  <si>
    <t>Ecran projecteur</t>
  </si>
  <si>
    <t xml:space="preserve">Ecran  </t>
  </si>
  <si>
    <t>016.561</t>
  </si>
  <si>
    <t>016.562</t>
  </si>
  <si>
    <t>016.563</t>
  </si>
  <si>
    <t>016.564</t>
  </si>
  <si>
    <t>016.565</t>
  </si>
  <si>
    <t>016.566</t>
  </si>
  <si>
    <t>016.567</t>
  </si>
  <si>
    <t>016.568</t>
  </si>
  <si>
    <t>016.569</t>
  </si>
  <si>
    <t>016.570</t>
  </si>
  <si>
    <t>016.571</t>
  </si>
  <si>
    <t>016.572</t>
  </si>
  <si>
    <t>016.573</t>
  </si>
  <si>
    <t>016.574</t>
  </si>
  <si>
    <t>016.575</t>
  </si>
  <si>
    <t>016.576</t>
  </si>
  <si>
    <t>016.577</t>
  </si>
  <si>
    <t>016.578</t>
  </si>
  <si>
    <t>016.579</t>
  </si>
  <si>
    <t>Range CD</t>
  </si>
  <si>
    <t>016.580</t>
  </si>
  <si>
    <t>016.581</t>
  </si>
  <si>
    <t>016.582</t>
  </si>
  <si>
    <t>016.583</t>
  </si>
  <si>
    <t>016.584</t>
  </si>
  <si>
    <t>016.585</t>
  </si>
  <si>
    <t>016.586</t>
  </si>
  <si>
    <t>016.587</t>
  </si>
  <si>
    <t>016.588</t>
  </si>
  <si>
    <t>016.589</t>
  </si>
  <si>
    <t>016.590</t>
  </si>
  <si>
    <t>016.591</t>
  </si>
  <si>
    <t>016.592</t>
  </si>
  <si>
    <t>016.594</t>
  </si>
  <si>
    <t>016.595</t>
  </si>
  <si>
    <t>016.596</t>
  </si>
  <si>
    <t xml:space="preserve">Table  </t>
  </si>
  <si>
    <t>016.597</t>
  </si>
  <si>
    <t>016.598</t>
  </si>
  <si>
    <t>016.599</t>
  </si>
  <si>
    <t>016.600</t>
  </si>
  <si>
    <t>016.601</t>
  </si>
  <si>
    <t>016.602</t>
  </si>
  <si>
    <t>016.603</t>
  </si>
  <si>
    <t>016.604</t>
  </si>
  <si>
    <t>016.605</t>
  </si>
  <si>
    <t>016.606</t>
  </si>
  <si>
    <t>016.607</t>
  </si>
  <si>
    <t>016.608</t>
  </si>
  <si>
    <t>016.610</t>
  </si>
  <si>
    <t>016.612</t>
  </si>
  <si>
    <t>016.611</t>
  </si>
  <si>
    <t>unité centrale</t>
  </si>
  <si>
    <t>016.613</t>
  </si>
  <si>
    <t>016.614</t>
  </si>
  <si>
    <t>016.615</t>
  </si>
  <si>
    <t>016.616</t>
  </si>
  <si>
    <t>016.617</t>
  </si>
  <si>
    <t>016.618</t>
  </si>
  <si>
    <t>016.619</t>
  </si>
  <si>
    <t>016.620</t>
  </si>
  <si>
    <t>016.621</t>
  </si>
  <si>
    <t>016.622</t>
  </si>
  <si>
    <t>016.623</t>
  </si>
  <si>
    <t>016.624</t>
  </si>
  <si>
    <t>016.625</t>
  </si>
  <si>
    <t>016.626</t>
  </si>
  <si>
    <t>016.627</t>
  </si>
  <si>
    <t>016.628</t>
  </si>
  <si>
    <t>016.629</t>
  </si>
  <si>
    <t>016.630</t>
  </si>
  <si>
    <t>016.631</t>
  </si>
  <si>
    <t>016.632</t>
  </si>
  <si>
    <t>016.633</t>
  </si>
  <si>
    <t>016.634</t>
  </si>
  <si>
    <t>016.635</t>
  </si>
  <si>
    <t>421 bis</t>
  </si>
  <si>
    <t>016.636</t>
  </si>
  <si>
    <t>120/60</t>
  </si>
  <si>
    <t>016.637</t>
  </si>
  <si>
    <t>016.638</t>
  </si>
  <si>
    <t>016.639</t>
  </si>
  <si>
    <t>016.640</t>
  </si>
  <si>
    <t>016.641</t>
  </si>
  <si>
    <t>016.642</t>
  </si>
  <si>
    <t>Cloison</t>
  </si>
  <si>
    <t>016.643</t>
  </si>
  <si>
    <t>016.644</t>
  </si>
  <si>
    <t>016.645</t>
  </si>
  <si>
    <t>016.646</t>
  </si>
  <si>
    <t>016.647</t>
  </si>
  <si>
    <t>016.648</t>
  </si>
  <si>
    <t>016.649</t>
  </si>
  <si>
    <t>016.650</t>
  </si>
  <si>
    <t>016.651</t>
  </si>
  <si>
    <t>016.652</t>
  </si>
  <si>
    <t>016.653</t>
  </si>
  <si>
    <t>016.654</t>
  </si>
  <si>
    <t>016.655</t>
  </si>
  <si>
    <t>016.656</t>
  </si>
  <si>
    <t>016.657</t>
  </si>
  <si>
    <t>016.658</t>
  </si>
  <si>
    <t>016.659</t>
  </si>
  <si>
    <t>016.660</t>
  </si>
  <si>
    <t>016.661</t>
  </si>
  <si>
    <t>016.662</t>
  </si>
  <si>
    <t>016.663</t>
  </si>
  <si>
    <t>016.664</t>
  </si>
  <si>
    <t>016.665</t>
  </si>
  <si>
    <t>016.666</t>
  </si>
  <si>
    <t>016.667</t>
  </si>
  <si>
    <t>016.668</t>
  </si>
  <si>
    <t>016.669</t>
  </si>
  <si>
    <t>016.670</t>
  </si>
  <si>
    <t>016.671</t>
  </si>
  <si>
    <t>016.674</t>
  </si>
  <si>
    <t>016.675</t>
  </si>
  <si>
    <t>Baie serveur</t>
  </si>
  <si>
    <t>016.676</t>
  </si>
  <si>
    <t>016.677</t>
  </si>
  <si>
    <t>016.678</t>
  </si>
  <si>
    <t>016.679</t>
  </si>
  <si>
    <t>016.680</t>
  </si>
  <si>
    <t>016.681</t>
  </si>
  <si>
    <t>016.682</t>
  </si>
  <si>
    <t>016.683</t>
  </si>
  <si>
    <t>016.684</t>
  </si>
  <si>
    <t>016.685</t>
  </si>
  <si>
    <t>016.686</t>
  </si>
  <si>
    <t>016.687</t>
  </si>
  <si>
    <t>016.688</t>
  </si>
  <si>
    <t>016.689</t>
  </si>
  <si>
    <t>016.690</t>
  </si>
  <si>
    <t>016.691</t>
  </si>
  <si>
    <t>016.692</t>
  </si>
  <si>
    <t>016.693</t>
  </si>
  <si>
    <t>016.694</t>
  </si>
  <si>
    <t>016.695</t>
  </si>
  <si>
    <t>Baie informatique</t>
  </si>
  <si>
    <t>016.696</t>
  </si>
  <si>
    <t>016.697</t>
  </si>
  <si>
    <t>016.698</t>
  </si>
  <si>
    <t>016.699</t>
  </si>
  <si>
    <t>016.700</t>
  </si>
  <si>
    <t>016.701</t>
  </si>
  <si>
    <t>016.702</t>
  </si>
  <si>
    <t>016.703</t>
  </si>
  <si>
    <t>016.704</t>
  </si>
  <si>
    <t>016.705</t>
  </si>
  <si>
    <t>016.706</t>
  </si>
  <si>
    <t>016.707</t>
  </si>
  <si>
    <t>016.708</t>
  </si>
  <si>
    <t>016.709</t>
  </si>
  <si>
    <t>016.710</t>
  </si>
  <si>
    <t>016.711</t>
  </si>
  <si>
    <t>016.712</t>
  </si>
  <si>
    <t>016.713</t>
  </si>
  <si>
    <t>016.714</t>
  </si>
  <si>
    <t>016.715</t>
  </si>
  <si>
    <t>016.716</t>
  </si>
  <si>
    <t>016.717</t>
  </si>
  <si>
    <t>016.718</t>
  </si>
  <si>
    <t>016.719</t>
  </si>
  <si>
    <t>016.720</t>
  </si>
  <si>
    <t>016.721</t>
  </si>
  <si>
    <t>016.722</t>
  </si>
  <si>
    <t>016.723</t>
  </si>
  <si>
    <t>016.724</t>
  </si>
  <si>
    <t>016.725</t>
  </si>
  <si>
    <t>016.726</t>
  </si>
  <si>
    <t>016.727</t>
  </si>
  <si>
    <t>016.728</t>
  </si>
  <si>
    <t>016.729</t>
  </si>
  <si>
    <t>016.730</t>
  </si>
  <si>
    <t>016.731</t>
  </si>
  <si>
    <t>016.732</t>
  </si>
  <si>
    <t>016.733</t>
  </si>
  <si>
    <t>016.734</t>
  </si>
  <si>
    <t>016.735</t>
  </si>
  <si>
    <t>016.736</t>
  </si>
  <si>
    <t>016.737</t>
  </si>
  <si>
    <t>016.738</t>
  </si>
  <si>
    <t>016.739</t>
  </si>
  <si>
    <t>016.740</t>
  </si>
  <si>
    <t>016.741</t>
  </si>
  <si>
    <t>016.742</t>
  </si>
  <si>
    <t>016.743</t>
  </si>
  <si>
    <t>016.749</t>
  </si>
  <si>
    <t>016.744</t>
  </si>
  <si>
    <t>016.745</t>
  </si>
  <si>
    <t>016.746</t>
  </si>
  <si>
    <t>016.747</t>
  </si>
  <si>
    <t>016.748</t>
  </si>
  <si>
    <t>016.750</t>
  </si>
  <si>
    <t>016.751</t>
  </si>
  <si>
    <t>016.752</t>
  </si>
  <si>
    <t>016.753</t>
  </si>
  <si>
    <t>016.754</t>
  </si>
  <si>
    <t>016.755</t>
  </si>
  <si>
    <t>016.756</t>
  </si>
  <si>
    <t>016.757</t>
  </si>
  <si>
    <t>016.758</t>
  </si>
  <si>
    <t>016.759</t>
  </si>
  <si>
    <t>016.760</t>
  </si>
  <si>
    <t>016.761</t>
  </si>
  <si>
    <t>016.762</t>
  </si>
  <si>
    <t>016.763</t>
  </si>
  <si>
    <t>016.764</t>
  </si>
  <si>
    <t>016.765</t>
  </si>
  <si>
    <t>016.766</t>
  </si>
  <si>
    <t>016.767</t>
  </si>
  <si>
    <t>016.768</t>
  </si>
  <si>
    <t>016.769</t>
  </si>
  <si>
    <t>016.770</t>
  </si>
  <si>
    <t>016.771</t>
  </si>
  <si>
    <t>016.772</t>
  </si>
  <si>
    <t>016.773</t>
  </si>
  <si>
    <t>016.774</t>
  </si>
  <si>
    <t>016.775</t>
  </si>
  <si>
    <t>016.776</t>
  </si>
  <si>
    <t>016.777</t>
  </si>
  <si>
    <t>016.778</t>
  </si>
  <si>
    <t>016.779</t>
  </si>
  <si>
    <t>016.780</t>
  </si>
  <si>
    <t>016.781</t>
  </si>
  <si>
    <t>016.782</t>
  </si>
  <si>
    <t>016.783</t>
  </si>
  <si>
    <t>Couloir</t>
  </si>
  <si>
    <t>016.784</t>
  </si>
  <si>
    <t>016.785</t>
  </si>
  <si>
    <t>016.786</t>
  </si>
  <si>
    <t>016.787</t>
  </si>
  <si>
    <t>016.788</t>
  </si>
  <si>
    <t>016.789</t>
  </si>
  <si>
    <t>Relieuse</t>
  </si>
  <si>
    <t>Tableau aimanté</t>
  </si>
  <si>
    <t>Panneau liège</t>
  </si>
  <si>
    <t>016.790</t>
  </si>
  <si>
    <t>016.791</t>
  </si>
  <si>
    <t>016.792</t>
  </si>
  <si>
    <t>016.793</t>
  </si>
  <si>
    <t>016.794</t>
  </si>
  <si>
    <t>016.795</t>
  </si>
  <si>
    <t>ENTITE : LPNHE</t>
  </si>
  <si>
    <t xml:space="preserve">ENTITE :LPNHE </t>
  </si>
  <si>
    <t>LPNHE</t>
  </si>
  <si>
    <t>N</t>
  </si>
  <si>
    <t>027.325</t>
  </si>
  <si>
    <t>027.326</t>
  </si>
  <si>
    <r>
      <t xml:space="preserve">vol.
</t>
    </r>
    <r>
      <rPr>
        <b/>
        <sz val="10"/>
        <rFont val="Arial"/>
        <family val="2"/>
      </rPr>
      <t xml:space="preserve"> (m</t>
    </r>
    <r>
      <rPr>
        <b/>
        <sz val="10"/>
        <rFont val="SansSerif"/>
        <family val="0"/>
      </rPr>
      <t>³</t>
    </r>
    <r>
      <rPr>
        <b/>
        <sz val="10"/>
        <rFont val="Arial"/>
        <family val="2"/>
      </rPr>
      <t>)</t>
    </r>
  </si>
  <si>
    <t>vol. 
(m3)</t>
  </si>
  <si>
    <t>vol. est.(ml)</t>
  </si>
  <si>
    <t>Porte-manteaux</t>
  </si>
  <si>
    <t>Détecteur scintillateur</t>
  </si>
  <si>
    <t>Lecteur de microfiches</t>
  </si>
  <si>
    <t>Enceinte ( 3 pièces )</t>
  </si>
  <si>
    <t>Desserte à roulettes</t>
  </si>
  <si>
    <t>Unité Centrale</t>
  </si>
  <si>
    <t>019.527</t>
  </si>
  <si>
    <t>019.530</t>
  </si>
  <si>
    <t>32-43</t>
  </si>
  <si>
    <t>027.971</t>
  </si>
  <si>
    <t>34</t>
  </si>
  <si>
    <t>019.692</t>
  </si>
  <si>
    <t>422</t>
  </si>
  <si>
    <t>27</t>
  </si>
  <si>
    <t>Eve Chareyre</t>
  </si>
  <si>
    <t>Laurent Le Guillou</t>
  </si>
  <si>
    <t>20</t>
  </si>
  <si>
    <t>Nicolas Regnault</t>
  </si>
  <si>
    <t>016.498</t>
  </si>
  <si>
    <t>François Sicard</t>
  </si>
  <si>
    <t>François Legrand</t>
  </si>
  <si>
    <t>13</t>
  </si>
  <si>
    <t>22</t>
  </si>
  <si>
    <t>Tirawut Worrakitpoonpon</t>
  </si>
  <si>
    <t>Yvette Pons</t>
  </si>
  <si>
    <t>17</t>
  </si>
  <si>
    <t>Sandro De Cecco</t>
  </si>
  <si>
    <t>019.707</t>
  </si>
  <si>
    <t>423</t>
  </si>
  <si>
    <t>Thimothée Theveneaux-Pelzer</t>
  </si>
  <si>
    <t>Pierre Antilogus</t>
  </si>
  <si>
    <t>SS</t>
  </si>
  <si>
    <t>07</t>
  </si>
  <si>
    <t>16</t>
  </si>
  <si>
    <t>411</t>
  </si>
  <si>
    <t>Patricia Warin-Charpentier</t>
  </si>
  <si>
    <t>Vera de Sa-Varanda</t>
  </si>
  <si>
    <t>RC</t>
  </si>
  <si>
    <t>14</t>
  </si>
  <si>
    <t>426</t>
  </si>
  <si>
    <t>012.548</t>
  </si>
  <si>
    <t>Odile Hamon</t>
  </si>
  <si>
    <t>21</t>
  </si>
  <si>
    <t>Libre</t>
  </si>
  <si>
    <t>Kyan Schahmaneche</t>
  </si>
  <si>
    <t>Rebut</t>
  </si>
  <si>
    <t>Nicolas Roche</t>
  </si>
  <si>
    <t>01</t>
  </si>
  <si>
    <t>Delphine Hardin</t>
  </si>
  <si>
    <t>Michaël Roynel</t>
  </si>
  <si>
    <t>03</t>
  </si>
  <si>
    <t>Gérard Bonneaud</t>
  </si>
  <si>
    <t>Bob Cahn</t>
  </si>
  <si>
    <t>12</t>
  </si>
  <si>
    <t>05</t>
  </si>
  <si>
    <t>Pierre Astier</t>
  </si>
  <si>
    <t>02</t>
  </si>
  <si>
    <t>Christian Carimalo</t>
  </si>
  <si>
    <t>Arnaud Canto</t>
  </si>
  <si>
    <t>04</t>
  </si>
  <si>
    <t>Nicolas Fourmanoit</t>
  </si>
  <si>
    <t>Richard Randria</t>
  </si>
  <si>
    <t>Augustin Guyonnet</t>
  </si>
  <si>
    <t>Abdelhak Hallou</t>
  </si>
  <si>
    <t>19</t>
  </si>
  <si>
    <t>Arnaud Robert</t>
  </si>
  <si>
    <t>Boris Popov</t>
  </si>
  <si>
    <t>Sébastien Bongard</t>
  </si>
  <si>
    <t>Emmanuel Hornero</t>
  </si>
  <si>
    <t>José Ocariz</t>
  </si>
  <si>
    <t>25</t>
  </si>
  <si>
    <t>Bernard Andrieu</t>
  </si>
  <si>
    <t>Stefania Bordoni</t>
  </si>
  <si>
    <t>Eric Cogneras</t>
  </si>
  <si>
    <t>15</t>
  </si>
  <si>
    <t>Franscesca Villa</t>
  </si>
  <si>
    <t>Francesca Villa</t>
  </si>
  <si>
    <t>Heberth Torres</t>
  </si>
  <si>
    <t>Li Yuan</t>
  </si>
  <si>
    <t>    </t>
  </si>
  <si>
    <t>Julien Guy</t>
  </si>
  <si>
    <t>11</t>
  </si>
  <si>
    <t>Marc Betoule</t>
  </si>
  <si>
    <t>016.335</t>
  </si>
  <si>
    <t>Sophie Trincaz-Duvoid</t>
  </si>
  <si>
    <t>Frédéric Kapusta</t>
  </si>
  <si>
    <t>18</t>
  </si>
  <si>
    <t>Mieczyslaw Krasny</t>
  </si>
  <si>
    <t>Grégorio Bernardi</t>
  </si>
  <si>
    <t>30</t>
  </si>
  <si>
    <t>Guillaume Daubard</t>
  </si>
  <si>
    <t>40</t>
  </si>
  <si>
    <t>Evelyne Mephane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</si>
</sst>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#,##0&quot; €&quot;;\-#,##0&quot; €&quot;"/>
    <numFmt numFmtId="173" formatCode="#,##0&quot; €&quot;;[Red]\-#,##0&quot; €&quot;"/>
    <numFmt numFmtId="174" formatCode="#,##0.00&quot; €&quot;;\-#,##0.00&quot; €&quot;"/>
    <numFmt numFmtId="175" formatCode="#,##0.00&quot; €&quot;;[Red]\-#,##0.00&quot; €&quot;"/>
    <numFmt numFmtId="176" formatCode="_-* #,##0&quot; €&quot;_-;\-* #,##0&quot; €&quot;_-;_-* &quot;-&quot;&quot; €&quot;_-;_-@_-"/>
    <numFmt numFmtId="177" formatCode="_-* #,##0_ _€_-;\-* #,##0_ _€_-;_-* &quot;-&quot;_ _€_-;_-@_-"/>
    <numFmt numFmtId="178" formatCode="_-* #,##0.00&quot; €&quot;_-;\-* #,##0.00&quot; €&quot;_-;_-* &quot;-&quot;??&quot; €&quot;_-;_-@_-"/>
    <numFmt numFmtId="179" formatCode="_-* #,##0.00_ _€_-;\-* #,##0.00_ _€_-;_-* &quot;-&quot;??_ _€_-;_-@_-"/>
    <numFmt numFmtId="180" formatCode="#,##0\ &quot;$&quot;;\-#,##0\ &quot;$&quot;"/>
    <numFmt numFmtId="181" formatCode="#,##0\ &quot;$&quot;;[Red]\-#,##0\ &quot;$&quot;"/>
    <numFmt numFmtId="182" formatCode="#,##0.00\ &quot;$&quot;;\-#,##0.00\ &quot;$&quot;"/>
    <numFmt numFmtId="183" formatCode="#,##0.00\ &quot;$&quot;;[Red]\-#,##0.00\ &quot;$&quot;"/>
    <numFmt numFmtId="184" formatCode="_-* #,##0\ &quot;$&quot;_-;\-* #,##0\ &quot;$&quot;_-;_-* &quot;-&quot;\ &quot;$&quot;_-;_-@_-"/>
    <numFmt numFmtId="185" formatCode="_-* #,##0\ _$_-;\-* #,##0\ _$_-;_-* &quot;-&quot;\ _$_-;_-@_-"/>
    <numFmt numFmtId="186" formatCode="_-* #,##0.00\ &quot;$&quot;_-;\-* #,##0.00\ &quot;$&quot;_-;_-* &quot;-&quot;??\ &quot;$&quot;_-;_-@_-"/>
    <numFmt numFmtId="187" formatCode="_-* #,##0.00\ _$_-;\-* #,##0.00\ _$_-;_-* &quot;-&quot;??\ _$_-;_-@_-"/>
    <numFmt numFmtId="188" formatCode="[$-40C]dddd\ d\ mmmm\ yyyy"/>
    <numFmt numFmtId="189" formatCode="0.000"/>
    <numFmt numFmtId="190" formatCode="0.0000"/>
    <numFmt numFmtId="191" formatCode="0.0"/>
    <numFmt numFmtId="192" formatCode="0.00000"/>
    <numFmt numFmtId="193" formatCode="#,##0_m\3"/>
    <numFmt numFmtId="194" formatCode="0.00&quot; m3&quot;"/>
    <numFmt numFmtId="195" formatCode="0.00&quot; m²&quot;"/>
    <numFmt numFmtId="196" formatCode="&quot;Vrai&quot;;&quot;Vrai&quot;;&quot;Faux&quot;"/>
    <numFmt numFmtId="197" formatCode="&quot;Actif&quot;;&quot;Actif&quot;;&quot;Inactif&quot;"/>
    <numFmt numFmtId="198" formatCode="[$€-2]\ #,##0.00_);[Red]\([$€-2]\ #,##0.00\)"/>
    <numFmt numFmtId="199" formatCode="dd/mm/yy"/>
  </numFmts>
  <fonts count="53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color indexed="53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b/>
      <i/>
      <sz val="8"/>
      <name val="Arial"/>
      <family val="2"/>
    </font>
    <font>
      <b/>
      <sz val="12"/>
      <color indexed="13"/>
      <name val="Arial"/>
      <family val="2"/>
    </font>
    <font>
      <b/>
      <sz val="8"/>
      <color indexed="13"/>
      <name val="Arial"/>
      <family val="2"/>
    </font>
    <font>
      <sz val="10"/>
      <color indexed="10"/>
      <name val="Arial"/>
      <family val="2"/>
    </font>
    <font>
      <b/>
      <sz val="10"/>
      <name val="Sans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  <fill>
      <patternFill patternType="lightUp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lightUp">
        <bgColor rgb="FF92D050"/>
      </patternFill>
    </fill>
    <fill>
      <patternFill patternType="solid">
        <fgColor rgb="FF00B0F0"/>
        <bgColor indexed="64"/>
      </patternFill>
    </fill>
    <fill>
      <patternFill patternType="lightUp">
        <bgColor rgb="FF00B0F0"/>
      </patternFill>
    </fill>
  </fills>
  <borders count="1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>
        <color indexed="63"/>
      </right>
      <top style="medium"/>
      <bottom style="hair"/>
    </border>
    <border>
      <left style="hair"/>
      <right style="hair"/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hair"/>
      <right style="hair"/>
      <top style="hair"/>
      <bottom style="medium"/>
    </border>
    <border>
      <left style="medium"/>
      <right style="medium"/>
      <top style="medium"/>
      <bottom style="hair"/>
    </border>
    <border>
      <left style="medium"/>
      <right style="medium"/>
      <top>
        <color indexed="63"/>
      </top>
      <bottom style="medium"/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medium"/>
      <bottom style="medium"/>
    </border>
    <border>
      <left style="medium"/>
      <right style="hair"/>
      <top style="medium"/>
      <bottom style="hair"/>
    </border>
    <border>
      <left style="medium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hair"/>
      <top style="medium"/>
      <bottom style="thin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medium"/>
      <right style="medium"/>
      <top style="hair"/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medium"/>
      <bottom style="hair"/>
    </border>
    <border>
      <left style="medium"/>
      <right style="hair"/>
      <top>
        <color indexed="63"/>
      </top>
      <bottom style="medium"/>
    </border>
    <border>
      <left style="hair"/>
      <right>
        <color indexed="63"/>
      </right>
      <top style="medium"/>
      <bottom style="medium"/>
    </border>
    <border>
      <left style="thin"/>
      <right style="medium"/>
      <top style="thin"/>
      <bottom style="hair"/>
    </border>
    <border>
      <left style="hair"/>
      <right>
        <color indexed="63"/>
      </right>
      <top style="hair"/>
      <bottom style="medium"/>
    </border>
    <border>
      <left style="thin"/>
      <right style="thin"/>
      <top style="hair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hair"/>
      <bottom style="medium"/>
    </border>
    <border>
      <left>
        <color indexed="63"/>
      </left>
      <right style="thin"/>
      <top style="thin"/>
      <bottom style="thin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hair"/>
      <right style="medium"/>
      <top style="thin"/>
      <bottom style="hair"/>
    </border>
    <border>
      <left>
        <color indexed="63"/>
      </left>
      <right style="thin"/>
      <top style="hair"/>
      <bottom style="medium"/>
    </border>
    <border>
      <left style="hair"/>
      <right>
        <color indexed="63"/>
      </right>
      <top style="thin"/>
      <bottom style="hair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hair"/>
      <right>
        <color indexed="63"/>
      </right>
      <top style="hair"/>
      <bottom style="hair"/>
    </border>
    <border>
      <left style="hair">
        <color indexed="63"/>
      </left>
      <right style="hair">
        <color indexed="63"/>
      </right>
      <top>
        <color indexed="63"/>
      </top>
      <bottom style="hair"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hair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0" borderId="2" applyNumberFormat="0" applyFill="0" applyAlignment="0" applyProtection="0"/>
    <xf numFmtId="0" fontId="0" fillId="27" borderId="3" applyNumberFormat="0" applyFont="0" applyAlignment="0" applyProtection="0"/>
    <xf numFmtId="0" fontId="41" fillId="28" borderId="1" applyNumberFormat="0" applyAlignment="0" applyProtection="0"/>
    <xf numFmtId="0" fontId="42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0" borderId="0" applyNumberFormat="0" applyBorder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26" borderId="4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</cellStyleXfs>
  <cellXfs count="48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1" fillId="33" borderId="0" xfId="0" applyFont="1" applyFill="1" applyBorder="1" applyAlignment="1">
      <alignment horizontal="left"/>
    </xf>
    <xf numFmtId="0" fontId="0" fillId="33" borderId="0" xfId="0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0" borderId="0" xfId="0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 horizontal="center" vertical="top" wrapText="1"/>
    </xf>
    <xf numFmtId="0" fontId="0" fillId="34" borderId="12" xfId="0" applyFill="1" applyBorder="1" applyAlignment="1">
      <alignment/>
    </xf>
    <xf numFmtId="0" fontId="0" fillId="0" borderId="0" xfId="0" applyAlignment="1">
      <alignment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" fillId="35" borderId="0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2" fontId="0" fillId="0" borderId="16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2" fontId="0" fillId="0" borderId="14" xfId="0" applyNumberFormat="1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2" fontId="0" fillId="0" borderId="19" xfId="0" applyNumberFormat="1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2" fontId="0" fillId="0" borderId="22" xfId="0" applyNumberFormat="1" applyFont="1" applyBorder="1" applyAlignment="1">
      <alignment horizontal="center" vertical="center" wrapText="1"/>
    </xf>
    <xf numFmtId="194" fontId="0" fillId="0" borderId="0" xfId="0" applyNumberFormat="1" applyBorder="1" applyAlignment="1">
      <alignment horizontal="center" vertical="center" wrapText="1"/>
    </xf>
    <xf numFmtId="2" fontId="0" fillId="0" borderId="23" xfId="0" applyNumberFormat="1" applyFont="1" applyBorder="1" applyAlignment="1">
      <alignment horizontal="center" vertical="center" wrapText="1"/>
    </xf>
    <xf numFmtId="2" fontId="0" fillId="0" borderId="24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horizontal="center" vertical="top" wrapText="1"/>
    </xf>
    <xf numFmtId="0" fontId="0" fillId="0" borderId="14" xfId="0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 vertical="top" wrapText="1"/>
    </xf>
    <xf numFmtId="2" fontId="0" fillId="0" borderId="25" xfId="0" applyNumberForma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horizontal="center" vertical="top" wrapText="1"/>
    </xf>
    <xf numFmtId="0" fontId="9" fillId="0" borderId="14" xfId="0" applyFont="1" applyFill="1" applyBorder="1" applyAlignment="1">
      <alignment horizontal="center" vertical="top" wrapText="1"/>
    </xf>
    <xf numFmtId="0" fontId="0" fillId="0" borderId="26" xfId="0" applyFill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27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19" xfId="0" applyFill="1" applyBorder="1" applyAlignment="1">
      <alignment horizontal="center" vertical="top" wrapText="1"/>
    </xf>
    <xf numFmtId="2" fontId="0" fillId="0" borderId="28" xfId="0" applyNumberFormat="1" applyFill="1" applyBorder="1" applyAlignment="1">
      <alignment horizontal="center" vertical="top" wrapText="1"/>
    </xf>
    <xf numFmtId="0" fontId="0" fillId="0" borderId="19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9" fillId="0" borderId="19" xfId="0" applyFont="1" applyFill="1" applyBorder="1" applyAlignment="1">
      <alignment horizontal="center" vertical="top" wrapText="1"/>
    </xf>
    <xf numFmtId="0" fontId="0" fillId="0" borderId="29" xfId="0" applyFill="1" applyBorder="1" applyAlignment="1">
      <alignment horizontal="center" vertical="top" wrapText="1"/>
    </xf>
    <xf numFmtId="2" fontId="0" fillId="0" borderId="30" xfId="0" applyNumberFormat="1" applyFont="1" applyBorder="1" applyAlignment="1">
      <alignment horizontal="center" vertical="center" wrapText="1"/>
    </xf>
    <xf numFmtId="2" fontId="0" fillId="0" borderId="31" xfId="0" applyNumberFormat="1" applyFont="1" applyBorder="1" applyAlignment="1">
      <alignment horizontal="center" vertical="center" wrapText="1"/>
    </xf>
    <xf numFmtId="2" fontId="0" fillId="0" borderId="32" xfId="0" applyNumberFormat="1" applyFont="1" applyBorder="1" applyAlignment="1">
      <alignment horizontal="center" vertical="center" wrapText="1"/>
    </xf>
    <xf numFmtId="2" fontId="0" fillId="0" borderId="33" xfId="0" applyNumberFormat="1" applyFont="1" applyBorder="1" applyAlignment="1">
      <alignment horizontal="center" vertical="center" wrapText="1"/>
    </xf>
    <xf numFmtId="2" fontId="0" fillId="0" borderId="34" xfId="0" applyNumberFormat="1" applyFont="1" applyBorder="1" applyAlignment="1">
      <alignment horizontal="center" vertical="center" wrapText="1"/>
    </xf>
    <xf numFmtId="2" fontId="0" fillId="0" borderId="35" xfId="0" applyNumberFormat="1" applyFont="1" applyBorder="1" applyAlignment="1">
      <alignment horizontal="center" vertical="center" wrapText="1"/>
    </xf>
    <xf numFmtId="2" fontId="0" fillId="0" borderId="36" xfId="0" applyNumberFormat="1" applyFont="1" applyBorder="1" applyAlignment="1">
      <alignment horizontal="center" vertical="center" wrapText="1"/>
    </xf>
    <xf numFmtId="2" fontId="2" fillId="0" borderId="23" xfId="0" applyNumberFormat="1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34" borderId="39" xfId="0" applyFill="1" applyBorder="1" applyAlignment="1">
      <alignment/>
    </xf>
    <xf numFmtId="0" fontId="0" fillId="0" borderId="37" xfId="0" applyFill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34" borderId="41" xfId="0" applyFill="1" applyBorder="1" applyAlignment="1">
      <alignment/>
    </xf>
    <xf numFmtId="0" fontId="2" fillId="0" borderId="42" xfId="0" applyFont="1" applyFill="1" applyBorder="1" applyAlignment="1">
      <alignment horizontal="center" vertical="center" wrapText="1"/>
    </xf>
    <xf numFmtId="0" fontId="0" fillId="34" borderId="43" xfId="0" applyFill="1" applyBorder="1" applyAlignment="1">
      <alignment horizontal="center" vertical="center" wrapText="1"/>
    </xf>
    <xf numFmtId="0" fontId="0" fillId="34" borderId="44" xfId="0" applyFill="1" applyBorder="1" applyAlignment="1">
      <alignment horizontal="center" vertical="center" wrapText="1"/>
    </xf>
    <xf numFmtId="0" fontId="0" fillId="34" borderId="45" xfId="0" applyFill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  <xf numFmtId="2" fontId="0" fillId="0" borderId="47" xfId="0" applyNumberFormat="1" applyFont="1" applyFill="1" applyBorder="1" applyAlignment="1">
      <alignment horizontal="center" vertical="center" wrapText="1"/>
    </xf>
    <xf numFmtId="2" fontId="0" fillId="0" borderId="48" xfId="0" applyNumberFormat="1" applyFont="1" applyFill="1" applyBorder="1" applyAlignment="1">
      <alignment horizontal="center" vertical="center" wrapText="1"/>
    </xf>
    <xf numFmtId="2" fontId="0" fillId="0" borderId="49" xfId="0" applyNumberFormat="1" applyFont="1" applyFill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 wrapText="1"/>
    </xf>
    <xf numFmtId="2" fontId="0" fillId="0" borderId="27" xfId="0" applyNumberFormat="1" applyFont="1" applyFill="1" applyBorder="1" applyAlignment="1">
      <alignment horizontal="center" vertical="center" wrapText="1"/>
    </xf>
    <xf numFmtId="2" fontId="0" fillId="0" borderId="19" xfId="0" applyNumberFormat="1" applyFont="1" applyFill="1" applyBorder="1" applyAlignment="1">
      <alignment horizontal="center" vertical="center" wrapText="1"/>
    </xf>
    <xf numFmtId="2" fontId="0" fillId="0" borderId="51" xfId="0" applyNumberFormat="1" applyFont="1" applyFill="1" applyBorder="1" applyAlignment="1">
      <alignment horizontal="center" vertical="center" wrapText="1"/>
    </xf>
    <xf numFmtId="2" fontId="0" fillId="0" borderId="52" xfId="0" applyNumberFormat="1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2" fontId="0" fillId="0" borderId="35" xfId="0" applyNumberFormat="1" applyFont="1" applyFill="1" applyBorder="1" applyAlignment="1">
      <alignment horizontal="center" vertical="center" wrapText="1"/>
    </xf>
    <xf numFmtId="2" fontId="0" fillId="0" borderId="16" xfId="0" applyNumberFormat="1" applyFont="1" applyFill="1" applyBorder="1" applyAlignment="1">
      <alignment horizontal="center" vertical="center" wrapText="1"/>
    </xf>
    <xf numFmtId="2" fontId="0" fillId="0" borderId="53" xfId="0" applyNumberFormat="1" applyFont="1" applyFill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2" fontId="0" fillId="0" borderId="54" xfId="0" applyNumberFormat="1" applyFont="1" applyFill="1" applyBorder="1" applyAlignment="1">
      <alignment horizontal="center" vertical="center" wrapText="1"/>
    </xf>
    <xf numFmtId="2" fontId="0" fillId="0" borderId="23" xfId="0" applyNumberFormat="1" applyFont="1" applyFill="1" applyBorder="1" applyAlignment="1">
      <alignment horizontal="center" vertical="center" wrapText="1"/>
    </xf>
    <xf numFmtId="2" fontId="0" fillId="0" borderId="24" xfId="0" applyNumberFormat="1" applyFont="1" applyFill="1" applyBorder="1" applyAlignment="1">
      <alignment horizontal="center" vertical="center" wrapText="1"/>
    </xf>
    <xf numFmtId="2" fontId="0" fillId="0" borderId="55" xfId="0" applyNumberFormat="1" applyFont="1" applyFill="1" applyBorder="1" applyAlignment="1">
      <alignment horizontal="center" vertical="center" wrapText="1"/>
    </xf>
    <xf numFmtId="0" fontId="0" fillId="0" borderId="56" xfId="0" applyBorder="1" applyAlignment="1">
      <alignment wrapText="1"/>
    </xf>
    <xf numFmtId="0" fontId="0" fillId="0" borderId="27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 wrapText="1"/>
    </xf>
    <xf numFmtId="0" fontId="0" fillId="0" borderId="58" xfId="0" applyFill="1" applyBorder="1" applyAlignment="1">
      <alignment horizontal="center" vertical="center" wrapText="1"/>
    </xf>
    <xf numFmtId="0" fontId="0" fillId="0" borderId="59" xfId="0" applyFill="1" applyBorder="1" applyAlignment="1">
      <alignment horizontal="center" vertical="center" wrapText="1"/>
    </xf>
    <xf numFmtId="0" fontId="0" fillId="0" borderId="60" xfId="0" applyFill="1" applyBorder="1" applyAlignment="1">
      <alignment horizontal="center" vertical="center" wrapText="1"/>
    </xf>
    <xf numFmtId="0" fontId="1" fillId="36" borderId="0" xfId="0" applyFont="1" applyFill="1" applyBorder="1" applyAlignment="1">
      <alignment horizontal="left"/>
    </xf>
    <xf numFmtId="0" fontId="0" fillId="36" borderId="0" xfId="0" applyFill="1" applyAlignment="1">
      <alignment/>
    </xf>
    <xf numFmtId="0" fontId="1" fillId="36" borderId="0" xfId="0" applyFont="1" applyFill="1" applyBorder="1" applyAlignment="1">
      <alignment horizontal="center"/>
    </xf>
    <xf numFmtId="0" fontId="0" fillId="36" borderId="0" xfId="0" applyFill="1" applyBorder="1" applyAlignment="1">
      <alignment horizontal="center"/>
    </xf>
    <xf numFmtId="0" fontId="0" fillId="36" borderId="0" xfId="0" applyFont="1" applyFill="1" applyBorder="1" applyAlignment="1">
      <alignment horizontal="center"/>
    </xf>
    <xf numFmtId="0" fontId="3" fillId="36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3" fontId="0" fillId="0" borderId="14" xfId="0" applyNumberFormat="1" applyFont="1" applyFill="1" applyBorder="1" applyAlignment="1">
      <alignment horizontal="center" vertical="top" wrapText="1"/>
    </xf>
    <xf numFmtId="3" fontId="0" fillId="0" borderId="19" xfId="0" applyNumberFormat="1" applyFont="1" applyFill="1" applyBorder="1" applyAlignment="1">
      <alignment horizontal="center" vertical="top" wrapText="1"/>
    </xf>
    <xf numFmtId="0" fontId="0" fillId="0" borderId="61" xfId="0" applyFont="1" applyBorder="1" applyAlignment="1">
      <alignment horizontal="center"/>
    </xf>
    <xf numFmtId="0" fontId="6" fillId="0" borderId="62" xfId="0" applyFont="1" applyBorder="1" applyAlignment="1">
      <alignment horizontal="center" vertical="top" wrapText="1"/>
    </xf>
    <xf numFmtId="0" fontId="0" fillId="0" borderId="63" xfId="0" applyBorder="1" applyAlignment="1">
      <alignment horizontal="center" vertical="top" wrapText="1"/>
    </xf>
    <xf numFmtId="0" fontId="0" fillId="0" borderId="62" xfId="0" applyFont="1" applyFill="1" applyBorder="1" applyAlignment="1">
      <alignment horizontal="center" vertical="top" wrapText="1"/>
    </xf>
    <xf numFmtId="0" fontId="0" fillId="0" borderId="63" xfId="0" applyFill="1" applyBorder="1" applyAlignment="1">
      <alignment horizontal="center" vertical="top" wrapText="1"/>
    </xf>
    <xf numFmtId="2" fontId="0" fillId="0" borderId="64" xfId="0" applyNumberFormat="1" applyFill="1" applyBorder="1" applyAlignment="1">
      <alignment horizontal="center" vertical="top" wrapText="1"/>
    </xf>
    <xf numFmtId="0" fontId="0" fillId="0" borderId="63" xfId="0" applyFont="1" applyFill="1" applyBorder="1" applyAlignment="1">
      <alignment horizontal="center" vertical="top" wrapText="1"/>
    </xf>
    <xf numFmtId="3" fontId="0" fillId="0" borderId="63" xfId="0" applyNumberFormat="1" applyFont="1" applyFill="1" applyBorder="1" applyAlignment="1">
      <alignment horizontal="center" vertical="top" wrapText="1"/>
    </xf>
    <xf numFmtId="0" fontId="0" fillId="0" borderId="64" xfId="0" applyFont="1" applyFill="1" applyBorder="1" applyAlignment="1">
      <alignment horizontal="center" vertical="top" wrapText="1"/>
    </xf>
    <xf numFmtId="0" fontId="9" fillId="0" borderId="63" xfId="0" applyFont="1" applyFill="1" applyBorder="1" applyAlignment="1">
      <alignment horizontal="center" vertical="top" wrapText="1"/>
    </xf>
    <xf numFmtId="0" fontId="0" fillId="0" borderId="65" xfId="0" applyFill="1" applyBorder="1" applyAlignment="1">
      <alignment horizontal="center" vertical="top" wrapText="1"/>
    </xf>
    <xf numFmtId="0" fontId="0" fillId="0" borderId="66" xfId="0" applyFont="1" applyBorder="1" applyAlignment="1">
      <alignment horizontal="center" vertical="center" wrapText="1"/>
    </xf>
    <xf numFmtId="2" fontId="0" fillId="0" borderId="67" xfId="0" applyNumberFormat="1" applyFont="1" applyBorder="1" applyAlignment="1">
      <alignment horizontal="center" vertical="center" wrapText="1"/>
    </xf>
    <xf numFmtId="2" fontId="0" fillId="0" borderId="63" xfId="0" applyNumberFormat="1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wrapText="1"/>
    </xf>
    <xf numFmtId="0" fontId="0" fillId="0" borderId="49" xfId="0" applyBorder="1" applyAlignment="1">
      <alignment horizontal="center" vertical="center" wrapText="1"/>
    </xf>
    <xf numFmtId="0" fontId="0" fillId="0" borderId="57" xfId="0" applyFill="1" applyBorder="1" applyAlignment="1">
      <alignment horizontal="center" vertical="center" wrapText="1"/>
    </xf>
    <xf numFmtId="0" fontId="0" fillId="0" borderId="68" xfId="0" applyBorder="1" applyAlignment="1">
      <alignment horizontal="center" vertical="center" wrapText="1"/>
    </xf>
    <xf numFmtId="0" fontId="2" fillId="0" borderId="69" xfId="0" applyFont="1" applyBorder="1" applyAlignment="1">
      <alignment vertical="center"/>
    </xf>
    <xf numFmtId="0" fontId="2" fillId="0" borderId="70" xfId="0" applyFont="1" applyBorder="1" applyAlignment="1">
      <alignment vertical="center"/>
    </xf>
    <xf numFmtId="0" fontId="2" fillId="0" borderId="71" xfId="0" applyFont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0" fillId="34" borderId="39" xfId="0" applyFont="1" applyFill="1" applyBorder="1" applyAlignment="1">
      <alignment/>
    </xf>
    <xf numFmtId="0" fontId="0" fillId="0" borderId="72" xfId="0" applyFont="1" applyFill="1" applyBorder="1" applyAlignment="1">
      <alignment horizontal="center" vertical="center" wrapText="1"/>
    </xf>
    <xf numFmtId="0" fontId="2" fillId="0" borderId="39" xfId="0" applyFont="1" applyBorder="1" applyAlignment="1">
      <alignment vertical="center"/>
    </xf>
    <xf numFmtId="0" fontId="2" fillId="0" borderId="73" xfId="0" applyFont="1" applyBorder="1" applyAlignment="1">
      <alignment horizontal="center" vertical="center" wrapText="1"/>
    </xf>
    <xf numFmtId="0" fontId="0" fillId="34" borderId="69" xfId="0" applyFill="1" applyBorder="1" applyAlignment="1">
      <alignment/>
    </xf>
    <xf numFmtId="0" fontId="0" fillId="34" borderId="70" xfId="0" applyFill="1" applyBorder="1" applyAlignment="1">
      <alignment/>
    </xf>
    <xf numFmtId="0" fontId="0" fillId="0" borderId="74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2" fillId="0" borderId="76" xfId="0" applyFont="1" applyBorder="1" applyAlignment="1">
      <alignment horizontal="center" vertical="center" wrapText="1"/>
    </xf>
    <xf numFmtId="0" fontId="2" fillId="0" borderId="77" xfId="0" applyFont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0" fillId="0" borderId="78" xfId="0" applyFont="1" applyBorder="1" applyAlignment="1">
      <alignment horizontal="center"/>
    </xf>
    <xf numFmtId="0" fontId="0" fillId="0" borderId="31" xfId="0" applyFont="1" applyFill="1" applyBorder="1" applyAlignment="1">
      <alignment horizontal="center" vertical="top" wrapText="1"/>
    </xf>
    <xf numFmtId="0" fontId="0" fillId="0" borderId="67" xfId="0" applyFont="1" applyFill="1" applyBorder="1" applyAlignment="1">
      <alignment horizontal="center" vertical="top" wrapText="1"/>
    </xf>
    <xf numFmtId="0" fontId="0" fillId="0" borderId="32" xfId="0" applyFont="1" applyFill="1" applyBorder="1" applyAlignment="1">
      <alignment horizontal="center" vertical="top" wrapText="1"/>
    </xf>
    <xf numFmtId="0" fontId="0" fillId="0" borderId="79" xfId="0" applyFont="1" applyBorder="1" applyAlignment="1">
      <alignment vertical="center"/>
    </xf>
    <xf numFmtId="2" fontId="0" fillId="0" borderId="26" xfId="0" applyNumberFormat="1" applyFont="1" applyFill="1" applyBorder="1" applyAlignment="1">
      <alignment horizontal="center" vertical="top" wrapText="1"/>
    </xf>
    <xf numFmtId="2" fontId="0" fillId="0" borderId="65" xfId="0" applyNumberFormat="1" applyFont="1" applyFill="1" applyBorder="1" applyAlignment="1">
      <alignment horizontal="center" vertical="top" wrapText="1"/>
    </xf>
    <xf numFmtId="2" fontId="0" fillId="0" borderId="29" xfId="0" applyNumberFormat="1" applyFont="1" applyFill="1" applyBorder="1" applyAlignment="1">
      <alignment horizontal="center" vertical="top" wrapText="1"/>
    </xf>
    <xf numFmtId="0" fontId="9" fillId="0" borderId="13" xfId="0" applyFont="1" applyFill="1" applyBorder="1" applyAlignment="1">
      <alignment horizontal="center" vertical="top" wrapText="1"/>
    </xf>
    <xf numFmtId="0" fontId="9" fillId="0" borderId="62" xfId="0" applyFont="1" applyFill="1" applyBorder="1" applyAlignment="1">
      <alignment horizontal="center" vertical="top" wrapText="1"/>
    </xf>
    <xf numFmtId="0" fontId="9" fillId="0" borderId="27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right"/>
    </xf>
    <xf numFmtId="0" fontId="1" fillId="37" borderId="80" xfId="0" applyFont="1" applyFill="1" applyBorder="1" applyAlignment="1">
      <alignment horizontal="left"/>
    </xf>
    <xf numFmtId="0" fontId="1" fillId="37" borderId="81" xfId="0" applyFont="1" applyFill="1" applyBorder="1" applyAlignment="1">
      <alignment horizontal="center"/>
    </xf>
    <xf numFmtId="0" fontId="10" fillId="37" borderId="81" xfId="0" applyFont="1" applyFill="1" applyBorder="1" applyAlignment="1">
      <alignment horizontal="right"/>
    </xf>
    <xf numFmtId="0" fontId="10" fillId="37" borderId="81" xfId="0" applyFont="1" applyFill="1" applyBorder="1" applyAlignment="1">
      <alignment horizontal="center"/>
    </xf>
    <xf numFmtId="0" fontId="1" fillId="37" borderId="82" xfId="0" applyFont="1" applyFill="1" applyBorder="1" applyAlignment="1">
      <alignment horizontal="left"/>
    </xf>
    <xf numFmtId="0" fontId="1" fillId="37" borderId="0" xfId="0" applyFont="1" applyFill="1" applyBorder="1" applyAlignment="1">
      <alignment horizontal="center"/>
    </xf>
    <xf numFmtId="0" fontId="1" fillId="37" borderId="0" xfId="0" applyFont="1" applyFill="1" applyBorder="1" applyAlignment="1">
      <alignment horizontal="right"/>
    </xf>
    <xf numFmtId="0" fontId="10" fillId="37" borderId="0" xfId="0" applyFont="1" applyFill="1" applyBorder="1" applyAlignment="1">
      <alignment horizontal="center"/>
    </xf>
    <xf numFmtId="0" fontId="1" fillId="37" borderId="83" xfId="0" applyFont="1" applyFill="1" applyBorder="1" applyAlignment="1">
      <alignment horizontal="left"/>
    </xf>
    <xf numFmtId="0" fontId="1" fillId="37" borderId="84" xfId="0" applyFont="1" applyFill="1" applyBorder="1" applyAlignment="1">
      <alignment horizontal="center"/>
    </xf>
    <xf numFmtId="0" fontId="1" fillId="37" borderId="84" xfId="0" applyFont="1" applyFill="1" applyBorder="1" applyAlignment="1">
      <alignment horizontal="right"/>
    </xf>
    <xf numFmtId="0" fontId="10" fillId="37" borderId="84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4" xfId="0" applyNumberFormat="1" applyFont="1" applyFill="1" applyBorder="1" applyAlignment="1">
      <alignment horizontal="center" vertical="top" wrapText="1"/>
    </xf>
    <xf numFmtId="4" fontId="0" fillId="0" borderId="63" xfId="0" applyNumberFormat="1" applyFont="1" applyFill="1" applyBorder="1" applyAlignment="1">
      <alignment horizontal="center" vertical="top" wrapText="1"/>
    </xf>
    <xf numFmtId="4" fontId="0" fillId="0" borderId="19" xfId="0" applyNumberFormat="1" applyFont="1" applyFill="1" applyBorder="1" applyAlignment="1">
      <alignment horizontal="center" vertical="top" wrapText="1"/>
    </xf>
    <xf numFmtId="0" fontId="2" fillId="0" borderId="78" xfId="0" applyFon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top" wrapText="1"/>
    </xf>
    <xf numFmtId="49" fontId="0" fillId="0" borderId="63" xfId="0" applyNumberFormat="1" applyBorder="1" applyAlignment="1">
      <alignment horizontal="center" vertical="top" wrapText="1"/>
    </xf>
    <xf numFmtId="49" fontId="0" fillId="0" borderId="19" xfId="0" applyNumberFormat="1" applyBorder="1" applyAlignment="1">
      <alignment horizontal="center" vertical="top" wrapText="1"/>
    </xf>
    <xf numFmtId="49" fontId="0" fillId="0" borderId="48" xfId="0" applyNumberFormat="1" applyBorder="1" applyAlignment="1">
      <alignment horizontal="center" vertical="top" wrapText="1"/>
    </xf>
    <xf numFmtId="49" fontId="0" fillId="0" borderId="14" xfId="0" applyNumberFormat="1" applyFill="1" applyBorder="1" applyAlignment="1">
      <alignment horizontal="center" vertical="top" wrapText="1"/>
    </xf>
    <xf numFmtId="49" fontId="0" fillId="0" borderId="63" xfId="0" applyNumberFormat="1" applyFill="1" applyBorder="1" applyAlignment="1">
      <alignment horizontal="center" vertical="top" wrapText="1"/>
    </xf>
    <xf numFmtId="49" fontId="0" fillId="0" borderId="19" xfId="0" applyNumberFormat="1" applyFill="1" applyBorder="1" applyAlignment="1">
      <alignment horizontal="center" vertical="top" wrapText="1"/>
    </xf>
    <xf numFmtId="0" fontId="6" fillId="0" borderId="47" xfId="0" applyFont="1" applyBorder="1" applyAlignment="1">
      <alignment horizontal="center" vertical="top" wrapText="1"/>
    </xf>
    <xf numFmtId="0" fontId="0" fillId="0" borderId="48" xfId="0" applyBorder="1" applyAlignment="1">
      <alignment horizontal="center" vertical="top" wrapText="1"/>
    </xf>
    <xf numFmtId="0" fontId="0" fillId="0" borderId="47" xfId="0" applyFont="1" applyFill="1" applyBorder="1" applyAlignment="1">
      <alignment horizontal="center" vertical="top" wrapText="1"/>
    </xf>
    <xf numFmtId="0" fontId="0" fillId="0" borderId="48" xfId="0" applyFont="1" applyFill="1" applyBorder="1" applyAlignment="1">
      <alignment horizontal="center" vertical="top" wrapText="1"/>
    </xf>
    <xf numFmtId="49" fontId="0" fillId="0" borderId="48" xfId="0" applyNumberFormat="1" applyFill="1" applyBorder="1" applyAlignment="1">
      <alignment horizontal="center" vertical="top" wrapText="1"/>
    </xf>
    <xf numFmtId="0" fontId="0" fillId="0" borderId="85" xfId="0" applyFont="1" applyFill="1" applyBorder="1" applyAlignment="1">
      <alignment horizontal="center" vertical="top" wrapText="1"/>
    </xf>
    <xf numFmtId="0" fontId="0" fillId="0" borderId="48" xfId="0" applyFill="1" applyBorder="1" applyAlignment="1">
      <alignment horizontal="center" vertical="top" wrapText="1"/>
    </xf>
    <xf numFmtId="2" fontId="0" fillId="0" borderId="85" xfId="0" applyNumberFormat="1" applyFill="1" applyBorder="1" applyAlignment="1">
      <alignment horizontal="center" vertical="top" wrapText="1"/>
    </xf>
    <xf numFmtId="0" fontId="0" fillId="0" borderId="86" xfId="0" applyFont="1" applyFill="1" applyBorder="1" applyAlignment="1">
      <alignment horizontal="center" vertical="top" wrapText="1"/>
    </xf>
    <xf numFmtId="3" fontId="0" fillId="0" borderId="48" xfId="0" applyNumberFormat="1" applyFont="1" applyFill="1" applyBorder="1" applyAlignment="1">
      <alignment horizontal="center" vertical="top" wrapText="1"/>
    </xf>
    <xf numFmtId="0" fontId="9" fillId="0" borderId="47" xfId="0" applyFont="1" applyFill="1" applyBorder="1" applyAlignment="1">
      <alignment horizontal="center" vertical="top" wrapText="1"/>
    </xf>
    <xf numFmtId="0" fontId="9" fillId="0" borderId="48" xfId="0" applyFont="1" applyFill="1" applyBorder="1" applyAlignment="1">
      <alignment horizontal="center" vertical="top" wrapText="1"/>
    </xf>
    <xf numFmtId="2" fontId="0" fillId="0" borderId="87" xfId="0" applyNumberFormat="1" applyFont="1" applyFill="1" applyBorder="1" applyAlignment="1">
      <alignment horizontal="center" vertical="top" wrapText="1"/>
    </xf>
    <xf numFmtId="0" fontId="0" fillId="0" borderId="87" xfId="0" applyFill="1" applyBorder="1" applyAlignment="1">
      <alignment horizontal="center" vertical="top" wrapText="1"/>
    </xf>
    <xf numFmtId="0" fontId="2" fillId="34" borderId="88" xfId="0" applyFont="1" applyFill="1" applyBorder="1" applyAlignment="1">
      <alignment horizontal="center" vertical="center"/>
    </xf>
    <xf numFmtId="0" fontId="0" fillId="34" borderId="89" xfId="0" applyFont="1" applyFill="1" applyBorder="1" applyAlignment="1">
      <alignment horizontal="center" vertical="center"/>
    </xf>
    <xf numFmtId="0" fontId="0" fillId="34" borderId="89" xfId="0" applyFill="1" applyBorder="1" applyAlignment="1">
      <alignment horizontal="center" vertical="center"/>
    </xf>
    <xf numFmtId="0" fontId="2" fillId="34" borderId="90" xfId="0" applyFont="1" applyFill="1" applyBorder="1" applyAlignment="1">
      <alignment horizontal="center" vertical="center"/>
    </xf>
    <xf numFmtId="0" fontId="0" fillId="34" borderId="88" xfId="0" applyFont="1" applyFill="1" applyBorder="1" applyAlignment="1">
      <alignment horizontal="center"/>
    </xf>
    <xf numFmtId="0" fontId="0" fillId="34" borderId="89" xfId="0" applyFont="1" applyFill="1" applyBorder="1" applyAlignment="1">
      <alignment horizontal="center"/>
    </xf>
    <xf numFmtId="0" fontId="0" fillId="34" borderId="90" xfId="0" applyFont="1" applyFill="1" applyBorder="1" applyAlignment="1">
      <alignment horizontal="center" vertical="center" wrapText="1"/>
    </xf>
    <xf numFmtId="0" fontId="2" fillId="34" borderId="89" xfId="0" applyFont="1" applyFill="1" applyBorder="1" applyAlignment="1">
      <alignment horizontal="center" vertical="center"/>
    </xf>
    <xf numFmtId="0" fontId="0" fillId="34" borderId="90" xfId="0" applyFill="1" applyBorder="1" applyAlignment="1">
      <alignment horizontal="center" vertical="center" wrapText="1"/>
    </xf>
    <xf numFmtId="0" fontId="0" fillId="34" borderId="89" xfId="0" applyFill="1" applyBorder="1" applyAlignment="1">
      <alignment horizontal="center" vertical="center" wrapText="1"/>
    </xf>
    <xf numFmtId="0" fontId="2" fillId="34" borderId="89" xfId="0" applyFont="1" applyFill="1" applyBorder="1" applyAlignment="1">
      <alignment horizontal="center" vertical="center" wrapText="1"/>
    </xf>
    <xf numFmtId="0" fontId="2" fillId="34" borderId="90" xfId="0" applyFont="1" applyFill="1" applyBorder="1" applyAlignment="1">
      <alignment horizontal="center" vertical="center" wrapText="1"/>
    </xf>
    <xf numFmtId="0" fontId="2" fillId="34" borderId="88" xfId="0" applyFont="1" applyFill="1" applyBorder="1" applyAlignment="1">
      <alignment horizontal="center" vertical="center" wrapText="1"/>
    </xf>
    <xf numFmtId="49" fontId="2" fillId="0" borderId="85" xfId="0" applyNumberFormat="1" applyFont="1" applyFill="1" applyBorder="1" applyAlignment="1">
      <alignment horizontal="center" vertical="top" wrapText="1"/>
    </xf>
    <xf numFmtId="49" fontId="2" fillId="0" borderId="25" xfId="0" applyNumberFormat="1" applyFont="1" applyFill="1" applyBorder="1" applyAlignment="1">
      <alignment horizontal="center" vertical="top" wrapText="1"/>
    </xf>
    <xf numFmtId="49" fontId="2" fillId="0" borderId="64" xfId="0" applyNumberFormat="1" applyFont="1" applyFill="1" applyBorder="1" applyAlignment="1">
      <alignment horizontal="center" vertical="top" wrapText="1"/>
    </xf>
    <xf numFmtId="0" fontId="16" fillId="37" borderId="81" xfId="0" applyFont="1" applyFill="1" applyBorder="1" applyAlignment="1">
      <alignment horizontal="left"/>
    </xf>
    <xf numFmtId="0" fontId="7" fillId="34" borderId="91" xfId="0" applyFont="1" applyFill="1" applyBorder="1" applyAlignment="1">
      <alignment vertical="center"/>
    </xf>
    <xf numFmtId="2" fontId="17" fillId="38" borderId="13" xfId="0" applyNumberFormat="1" applyFont="1" applyFill="1" applyBorder="1" applyAlignment="1">
      <alignment horizontal="center" vertical="top" wrapText="1"/>
    </xf>
    <xf numFmtId="2" fontId="17" fillId="38" borderId="27" xfId="0" applyNumberFormat="1" applyFont="1" applyFill="1" applyBorder="1" applyAlignment="1">
      <alignment horizontal="center" vertical="top" wrapText="1"/>
    </xf>
    <xf numFmtId="4" fontId="8" fillId="33" borderId="92" xfId="0" applyNumberFormat="1" applyFont="1" applyFill="1" applyBorder="1" applyAlignment="1">
      <alignment vertical="center"/>
    </xf>
    <xf numFmtId="4" fontId="8" fillId="33" borderId="91" xfId="0" applyNumberFormat="1" applyFont="1" applyFill="1" applyBorder="1" applyAlignment="1">
      <alignment vertical="center"/>
    </xf>
    <xf numFmtId="4" fontId="17" fillId="38" borderId="14" xfId="0" applyNumberFormat="1" applyFont="1" applyFill="1" applyBorder="1" applyAlignment="1">
      <alignment horizontal="center" vertical="top" wrapText="1"/>
    </xf>
    <xf numFmtId="4" fontId="17" fillId="38" borderId="19" xfId="0" applyNumberFormat="1" applyFont="1" applyFill="1" applyBorder="1" applyAlignment="1">
      <alignment horizontal="center" vertical="top" wrapText="1"/>
    </xf>
    <xf numFmtId="0" fontId="9" fillId="0" borderId="10" xfId="0" applyFont="1" applyBorder="1" applyAlignment="1">
      <alignment/>
    </xf>
    <xf numFmtId="4" fontId="8" fillId="33" borderId="93" xfId="0" applyNumberFormat="1" applyFont="1" applyFill="1" applyBorder="1" applyAlignment="1">
      <alignment horizontal="center" vertical="center"/>
    </xf>
    <xf numFmtId="0" fontId="14" fillId="34" borderId="93" xfId="0" applyFont="1" applyFill="1" applyBorder="1" applyAlignment="1">
      <alignment vertical="center"/>
    </xf>
    <xf numFmtId="0" fontId="14" fillId="34" borderId="92" xfId="0" applyFont="1" applyFill="1" applyBorder="1" applyAlignment="1">
      <alignment vertical="center"/>
    </xf>
    <xf numFmtId="0" fontId="8" fillId="35" borderId="93" xfId="0" applyFont="1" applyFill="1" applyBorder="1" applyAlignment="1">
      <alignment vertical="center"/>
    </xf>
    <xf numFmtId="0" fontId="8" fillId="35" borderId="92" xfId="0" applyFont="1" applyFill="1" applyBorder="1" applyAlignment="1">
      <alignment vertical="center"/>
    </xf>
    <xf numFmtId="4" fontId="8" fillId="33" borderId="92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15" fillId="37" borderId="94" xfId="0" applyFont="1" applyFill="1" applyBorder="1" applyAlignment="1">
      <alignment horizontal="center"/>
    </xf>
    <xf numFmtId="3" fontId="15" fillId="37" borderId="95" xfId="0" applyNumberFormat="1" applyFont="1" applyFill="1" applyBorder="1" applyAlignment="1">
      <alignment horizontal="center"/>
    </xf>
    <xf numFmtId="3" fontId="0" fillId="37" borderId="95" xfId="0" applyNumberFormat="1" applyFont="1" applyFill="1" applyBorder="1" applyAlignment="1">
      <alignment horizontal="center"/>
    </xf>
    <xf numFmtId="4" fontId="0" fillId="37" borderId="96" xfId="0" applyNumberFormat="1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4" fontId="0" fillId="37" borderId="95" xfId="0" applyNumberFormat="1" applyFont="1" applyFill="1" applyBorder="1" applyAlignment="1">
      <alignment horizontal="center"/>
    </xf>
    <xf numFmtId="2" fontId="0" fillId="0" borderId="47" xfId="0" applyNumberFormat="1" applyFont="1" applyBorder="1" applyAlignment="1">
      <alignment horizontal="center" vertical="center" wrapText="1"/>
    </xf>
    <xf numFmtId="2" fontId="0" fillId="0" borderId="86" xfId="0" applyNumberFormat="1" applyFont="1" applyBorder="1" applyAlignment="1">
      <alignment horizontal="center" vertical="center" wrapText="1"/>
    </xf>
    <xf numFmtId="2" fontId="0" fillId="0" borderId="48" xfId="0" applyNumberFormat="1" applyFont="1" applyBorder="1" applyAlignment="1">
      <alignment horizontal="center" vertical="center" wrapText="1"/>
    </xf>
    <xf numFmtId="0" fontId="0" fillId="34" borderId="47" xfId="0" applyFill="1" applyBorder="1" applyAlignment="1">
      <alignment horizontal="center" vertical="center" wrapText="1"/>
    </xf>
    <xf numFmtId="0" fontId="0" fillId="34" borderId="86" xfId="0" applyFill="1" applyBorder="1" applyAlignment="1">
      <alignment horizontal="center" vertical="center" wrapText="1"/>
    </xf>
    <xf numFmtId="0" fontId="0" fillId="34" borderId="48" xfId="0" applyFill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97" xfId="0" applyFont="1" applyBorder="1" applyAlignment="1">
      <alignment horizontal="center" vertical="center" wrapText="1"/>
    </xf>
    <xf numFmtId="0" fontId="2" fillId="0" borderId="98" xfId="0" applyFont="1" applyBorder="1" applyAlignment="1">
      <alignment horizontal="center" vertical="center" wrapText="1"/>
    </xf>
    <xf numFmtId="49" fontId="2" fillId="0" borderId="28" xfId="0" applyNumberFormat="1" applyFont="1" applyFill="1" applyBorder="1" applyAlignment="1">
      <alignment horizontal="center" vertical="top" wrapText="1"/>
    </xf>
    <xf numFmtId="0" fontId="0" fillId="0" borderId="50" xfId="0" applyFill="1" applyBorder="1" applyAlignment="1">
      <alignment horizontal="center" vertical="top" wrapText="1"/>
    </xf>
    <xf numFmtId="3" fontId="0" fillId="0" borderId="57" xfId="0" applyNumberFormat="1" applyFont="1" applyFill="1" applyBorder="1" applyAlignment="1">
      <alignment horizontal="center" vertical="top" wrapText="1"/>
    </xf>
    <xf numFmtId="3" fontId="0" fillId="0" borderId="27" xfId="0" applyNumberFormat="1" applyFont="1" applyFill="1" applyBorder="1" applyAlignment="1">
      <alignment horizontal="center" vertical="top" wrapText="1"/>
    </xf>
    <xf numFmtId="3" fontId="0" fillId="0" borderId="99" xfId="0" applyNumberFormat="1" applyFont="1" applyFill="1" applyBorder="1" applyAlignment="1">
      <alignment horizontal="center" vertical="top" wrapText="1"/>
    </xf>
    <xf numFmtId="3" fontId="0" fillId="0" borderId="13" xfId="0" applyNumberFormat="1" applyFont="1" applyFill="1" applyBorder="1" applyAlignment="1">
      <alignment horizontal="center" vertical="top" wrapText="1"/>
    </xf>
    <xf numFmtId="2" fontId="0" fillId="0" borderId="28" xfId="0" applyNumberFormat="1" applyFont="1" applyFill="1" applyBorder="1" applyAlignment="1">
      <alignment horizontal="center" vertical="top" wrapText="1"/>
    </xf>
    <xf numFmtId="0" fontId="0" fillId="0" borderId="22" xfId="0" applyFont="1" applyFill="1" applyBorder="1" applyAlignment="1">
      <alignment horizontal="center" vertical="top" wrapText="1"/>
    </xf>
    <xf numFmtId="0" fontId="0" fillId="0" borderId="81" xfId="0" applyFont="1" applyBorder="1" applyAlignment="1">
      <alignment horizontal="center"/>
    </xf>
    <xf numFmtId="0" fontId="0" fillId="0" borderId="33" xfId="0" applyFont="1" applyFill="1" applyBorder="1" applyAlignment="1">
      <alignment horizontal="center" vertical="top" wrapText="1"/>
    </xf>
    <xf numFmtId="0" fontId="0" fillId="0" borderId="22" xfId="0" applyFill="1" applyBorder="1" applyAlignment="1">
      <alignment horizontal="center" vertical="top"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9" fillId="0" borderId="86" xfId="0" applyFont="1" applyFill="1" applyBorder="1" applyAlignment="1">
      <alignment horizontal="center" vertical="top" wrapText="1"/>
    </xf>
    <xf numFmtId="49" fontId="2" fillId="39" borderId="28" xfId="0" applyNumberFormat="1" applyFont="1" applyFill="1" applyBorder="1" applyAlignment="1">
      <alignment horizontal="center" vertical="top" wrapText="1"/>
    </xf>
    <xf numFmtId="0" fontId="0" fillId="0" borderId="48" xfId="0" applyNumberFormat="1" applyBorder="1" applyAlignment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62" xfId="0" applyFont="1" applyFill="1" applyBorder="1" applyAlignment="1">
      <alignment horizontal="center" vertical="top" wrapText="1"/>
    </xf>
    <xf numFmtId="0" fontId="0" fillId="0" borderId="63" xfId="0" applyFont="1" applyFill="1" applyBorder="1" applyAlignment="1">
      <alignment horizontal="center" vertical="top" wrapText="1"/>
    </xf>
    <xf numFmtId="0" fontId="0" fillId="0" borderId="64" xfId="0" applyFont="1" applyFill="1" applyBorder="1" applyAlignment="1">
      <alignment horizontal="center" vertical="top" wrapText="1"/>
    </xf>
    <xf numFmtId="0" fontId="0" fillId="0" borderId="47" xfId="0" applyFont="1" applyFill="1" applyBorder="1" applyAlignment="1">
      <alignment horizontal="center" vertical="top" wrapText="1"/>
    </xf>
    <xf numFmtId="2" fontId="17" fillId="38" borderId="13" xfId="0" applyNumberFormat="1" applyFont="1" applyFill="1" applyBorder="1" applyAlignment="1">
      <alignment horizontal="center" vertical="top" wrapText="1"/>
    </xf>
    <xf numFmtId="0" fontId="0" fillId="0" borderId="86" xfId="0" applyFont="1" applyFill="1" applyBorder="1" applyAlignment="1">
      <alignment horizontal="center" vertical="top" wrapText="1"/>
    </xf>
    <xf numFmtId="3" fontId="0" fillId="0" borderId="63" xfId="0" applyNumberFormat="1" applyFont="1" applyFill="1" applyBorder="1" applyAlignment="1">
      <alignment horizontal="center" vertical="top" wrapText="1"/>
    </xf>
    <xf numFmtId="0" fontId="9" fillId="0" borderId="62" xfId="0" applyFont="1" applyFill="1" applyBorder="1" applyAlignment="1">
      <alignment horizontal="center" vertical="top" wrapText="1"/>
    </xf>
    <xf numFmtId="4" fontId="0" fillId="0" borderId="63" xfId="0" applyNumberFormat="1" applyFont="1" applyFill="1" applyBorder="1" applyAlignment="1">
      <alignment horizontal="center" vertical="top" wrapText="1"/>
    </xf>
    <xf numFmtId="4" fontId="17" fillId="38" borderId="14" xfId="0" applyNumberFormat="1" applyFont="1" applyFill="1" applyBorder="1" applyAlignment="1">
      <alignment horizontal="center" vertical="top" wrapText="1"/>
    </xf>
    <xf numFmtId="2" fontId="0" fillId="0" borderId="65" xfId="0" applyNumberFormat="1" applyFont="1" applyFill="1" applyBorder="1" applyAlignment="1">
      <alignment horizontal="center" vertical="top" wrapText="1"/>
    </xf>
    <xf numFmtId="0" fontId="0" fillId="0" borderId="63" xfId="0" applyFont="1" applyBorder="1" applyAlignment="1">
      <alignment horizontal="center" vertical="top" wrapText="1"/>
    </xf>
    <xf numFmtId="49" fontId="0" fillId="0" borderId="48" xfId="0" applyNumberFormat="1" applyFont="1" applyFill="1" applyBorder="1" applyAlignment="1">
      <alignment horizontal="center" vertical="top" wrapText="1"/>
    </xf>
    <xf numFmtId="49" fontId="0" fillId="0" borderId="14" xfId="0" applyNumberFormat="1" applyFont="1" applyFill="1" applyBorder="1" applyAlignment="1">
      <alignment horizontal="center" vertical="top" wrapText="1"/>
    </xf>
    <xf numFmtId="49" fontId="0" fillId="0" borderId="63" xfId="0" applyNumberFormat="1" applyFont="1" applyFill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49" fontId="0" fillId="0" borderId="48" xfId="0" applyNumberFormat="1" applyFont="1" applyBorder="1" applyAlignment="1">
      <alignment horizontal="center" vertical="top" wrapText="1"/>
    </xf>
    <xf numFmtId="49" fontId="0" fillId="0" borderId="19" xfId="0" applyNumberFormat="1" applyFont="1" applyBorder="1" applyAlignment="1">
      <alignment horizontal="center" vertical="top" wrapText="1"/>
    </xf>
    <xf numFmtId="0" fontId="0" fillId="0" borderId="100" xfId="0" applyFont="1" applyBorder="1" applyAlignment="1">
      <alignment horizontal="center" vertical="top" wrapText="1"/>
    </xf>
    <xf numFmtId="0" fontId="0" fillId="0" borderId="6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49" fontId="0" fillId="0" borderId="14" xfId="0" applyNumberFormat="1" applyFont="1" applyFill="1" applyBorder="1" applyAlignment="1">
      <alignment horizontal="center" vertical="top" wrapText="1"/>
    </xf>
    <xf numFmtId="49" fontId="0" fillId="0" borderId="63" xfId="0" applyNumberFormat="1" applyFont="1" applyFill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49" fontId="0" fillId="0" borderId="19" xfId="0" applyNumberFormat="1" applyFont="1" applyFill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0" fillId="40" borderId="48" xfId="0" applyFill="1" applyBorder="1" applyAlignment="1">
      <alignment horizontal="center" vertical="top" wrapText="1"/>
    </xf>
    <xf numFmtId="0" fontId="0" fillId="40" borderId="48" xfId="0" applyNumberFormat="1" applyFill="1" applyBorder="1" applyAlignment="1">
      <alignment horizontal="center" vertical="top" wrapText="1"/>
    </xf>
    <xf numFmtId="0" fontId="0" fillId="40" borderId="63" xfId="0" applyFont="1" applyFill="1" applyBorder="1" applyAlignment="1">
      <alignment horizontal="center" vertical="top" wrapText="1"/>
    </xf>
    <xf numFmtId="49" fontId="2" fillId="40" borderId="85" xfId="0" applyNumberFormat="1" applyFont="1" applyFill="1" applyBorder="1" applyAlignment="1">
      <alignment horizontal="center" vertical="top" wrapText="1"/>
    </xf>
    <xf numFmtId="0" fontId="0" fillId="40" borderId="62" xfId="0" applyFont="1" applyFill="1" applyBorder="1" applyAlignment="1">
      <alignment horizontal="center" vertical="top" wrapText="1"/>
    </xf>
    <xf numFmtId="49" fontId="0" fillId="40" borderId="63" xfId="0" applyNumberFormat="1" applyFont="1" applyFill="1" applyBorder="1" applyAlignment="1">
      <alignment horizontal="center" vertical="top" wrapText="1"/>
    </xf>
    <xf numFmtId="0" fontId="0" fillId="40" borderId="64" xfId="0" applyFont="1" applyFill="1" applyBorder="1" applyAlignment="1">
      <alignment horizontal="center" vertical="top" wrapText="1"/>
    </xf>
    <xf numFmtId="0" fontId="0" fillId="41" borderId="48" xfId="0" applyFill="1" applyBorder="1" applyAlignment="1">
      <alignment horizontal="center" vertical="top" wrapText="1"/>
    </xf>
    <xf numFmtId="49" fontId="0" fillId="41" borderId="48" xfId="0" applyNumberFormat="1" applyFill="1" applyBorder="1" applyAlignment="1">
      <alignment horizontal="center" vertical="top" wrapText="1"/>
    </xf>
    <xf numFmtId="0" fontId="0" fillId="41" borderId="63" xfId="0" applyFill="1" applyBorder="1" applyAlignment="1">
      <alignment horizontal="center" vertical="top" wrapText="1"/>
    </xf>
    <xf numFmtId="49" fontId="2" fillId="41" borderId="85" xfId="0" applyNumberFormat="1" applyFont="1" applyFill="1" applyBorder="1" applyAlignment="1">
      <alignment horizontal="center" vertical="top" wrapText="1"/>
    </xf>
    <xf numFmtId="0" fontId="0" fillId="41" borderId="62" xfId="0" applyFont="1" applyFill="1" applyBorder="1" applyAlignment="1">
      <alignment horizontal="center" vertical="top" wrapText="1"/>
    </xf>
    <xf numFmtId="0" fontId="0" fillId="41" borderId="63" xfId="0" applyFont="1" applyFill="1" applyBorder="1" applyAlignment="1">
      <alignment horizontal="center" vertical="top" wrapText="1"/>
    </xf>
    <xf numFmtId="49" fontId="0" fillId="41" borderId="63" xfId="0" applyNumberFormat="1" applyFill="1" applyBorder="1" applyAlignment="1">
      <alignment horizontal="center" vertical="top" wrapText="1"/>
    </xf>
    <xf numFmtId="0" fontId="0" fillId="41" borderId="64" xfId="0" applyFont="1" applyFill="1" applyBorder="1" applyAlignment="1">
      <alignment horizontal="center" vertical="top" wrapText="1"/>
    </xf>
    <xf numFmtId="0" fontId="0" fillId="41" borderId="48" xfId="0" applyNumberFormat="1" applyFill="1" applyBorder="1" applyAlignment="1">
      <alignment horizontal="center" vertical="top" wrapText="1"/>
    </xf>
    <xf numFmtId="0" fontId="0" fillId="41" borderId="47" xfId="0" applyFont="1" applyFill="1" applyBorder="1" applyAlignment="1">
      <alignment horizontal="center" vertical="top" wrapText="1"/>
    </xf>
    <xf numFmtId="0" fontId="0" fillId="41" borderId="48" xfId="0" applyFont="1" applyFill="1" applyBorder="1" applyAlignment="1">
      <alignment horizontal="center" vertical="top" wrapText="1"/>
    </xf>
    <xf numFmtId="0" fontId="0" fillId="41" borderId="85" xfId="0" applyFont="1" applyFill="1" applyBorder="1" applyAlignment="1">
      <alignment horizontal="center" vertical="top" wrapText="1"/>
    </xf>
    <xf numFmtId="0" fontId="0" fillId="41" borderId="14" xfId="0" applyFill="1" applyBorder="1" applyAlignment="1">
      <alignment horizontal="center" vertical="top" wrapText="1"/>
    </xf>
    <xf numFmtId="0" fontId="0" fillId="41" borderId="25" xfId="0" applyFont="1" applyFill="1" applyBorder="1" applyAlignment="1">
      <alignment horizontal="center" vertical="top" wrapText="1"/>
    </xf>
    <xf numFmtId="0" fontId="0" fillId="41" borderId="19" xfId="0" applyFill="1" applyBorder="1" applyAlignment="1">
      <alignment horizontal="center" vertical="top" wrapText="1"/>
    </xf>
    <xf numFmtId="49" fontId="0" fillId="41" borderId="19" xfId="0" applyNumberFormat="1" applyFill="1" applyBorder="1" applyAlignment="1">
      <alignment horizontal="center" vertical="top" wrapText="1"/>
    </xf>
    <xf numFmtId="49" fontId="2" fillId="41" borderId="28" xfId="0" applyNumberFormat="1" applyFont="1" applyFill="1" applyBorder="1" applyAlignment="1">
      <alignment horizontal="center" vertical="top" wrapText="1"/>
    </xf>
    <xf numFmtId="0" fontId="0" fillId="41" borderId="27" xfId="0" applyFont="1" applyFill="1" applyBorder="1" applyAlignment="1">
      <alignment horizontal="center" vertical="top" wrapText="1"/>
    </xf>
    <xf numFmtId="0" fontId="0" fillId="41" borderId="19" xfId="0" applyFont="1" applyFill="1" applyBorder="1" applyAlignment="1">
      <alignment horizontal="center" vertical="top" wrapText="1"/>
    </xf>
    <xf numFmtId="0" fontId="0" fillId="41" borderId="28" xfId="0" applyFont="1" applyFill="1" applyBorder="1" applyAlignment="1">
      <alignment horizontal="center" vertical="top" wrapText="1"/>
    </xf>
    <xf numFmtId="49" fontId="0" fillId="41" borderId="63" xfId="0" applyNumberFormat="1" applyFont="1" applyFill="1" applyBorder="1" applyAlignment="1">
      <alignment horizontal="center" vertical="top" wrapText="1"/>
    </xf>
    <xf numFmtId="0" fontId="0" fillId="41" borderId="19" xfId="0" applyNumberFormat="1" applyFill="1" applyBorder="1" applyAlignment="1">
      <alignment horizontal="center" vertical="top" wrapText="1"/>
    </xf>
    <xf numFmtId="49" fontId="2" fillId="42" borderId="28" xfId="0" applyNumberFormat="1" applyFont="1" applyFill="1" applyBorder="1" applyAlignment="1">
      <alignment horizontal="center" vertical="top" wrapText="1"/>
    </xf>
    <xf numFmtId="0" fontId="0" fillId="41" borderId="13" xfId="0" applyFont="1" applyFill="1" applyBorder="1" applyAlignment="1">
      <alignment horizontal="center" vertical="top" wrapText="1"/>
    </xf>
    <xf numFmtId="0" fontId="0" fillId="41" borderId="14" xfId="0" applyFont="1" applyFill="1" applyBorder="1" applyAlignment="1">
      <alignment horizontal="center" vertical="top" wrapText="1"/>
    </xf>
    <xf numFmtId="49" fontId="0" fillId="41" borderId="14" xfId="0" applyNumberFormat="1" applyFill="1" applyBorder="1" applyAlignment="1">
      <alignment horizontal="center" vertical="top" wrapText="1"/>
    </xf>
    <xf numFmtId="49" fontId="0" fillId="0" borderId="48" xfId="0" applyNumberFormat="1" applyFont="1" applyBorder="1" applyAlignment="1">
      <alignment horizontal="center" vertical="top" wrapText="1"/>
    </xf>
    <xf numFmtId="49" fontId="0" fillId="0" borderId="19" xfId="0" applyNumberFormat="1" applyFont="1" applyBorder="1" applyAlignment="1">
      <alignment horizontal="center" vertical="top" wrapText="1"/>
    </xf>
    <xf numFmtId="0" fontId="0" fillId="41" borderId="100" xfId="0" applyFont="1" applyFill="1" applyBorder="1" applyAlignment="1">
      <alignment horizontal="center" vertical="top" wrapText="1"/>
    </xf>
    <xf numFmtId="49" fontId="0" fillId="41" borderId="19" xfId="0" applyNumberFormat="1" applyFont="1" applyFill="1" applyBorder="1" applyAlignment="1">
      <alignment horizontal="center" vertical="top" wrapText="1"/>
    </xf>
    <xf numFmtId="49" fontId="0" fillId="0" borderId="48" xfId="0" applyNumberFormat="1" applyFont="1" applyFill="1" applyBorder="1" applyAlignment="1">
      <alignment horizontal="center" vertical="top" wrapText="1"/>
    </xf>
    <xf numFmtId="49" fontId="0" fillId="41" borderId="48" xfId="0" applyNumberFormat="1" applyFont="1" applyFill="1" applyBorder="1" applyAlignment="1">
      <alignment horizontal="center" vertical="top" wrapText="1"/>
    </xf>
    <xf numFmtId="0" fontId="0" fillId="43" borderId="48" xfId="0" applyFill="1" applyBorder="1" applyAlignment="1">
      <alignment horizontal="center" vertical="top" wrapText="1"/>
    </xf>
    <xf numFmtId="49" fontId="0" fillId="43" borderId="48" xfId="0" applyNumberFormat="1" applyFill="1" applyBorder="1" applyAlignment="1">
      <alignment horizontal="center" vertical="top" wrapText="1"/>
    </xf>
    <xf numFmtId="0" fontId="0" fillId="43" borderId="14" xfId="0" applyFill="1" applyBorder="1" applyAlignment="1">
      <alignment horizontal="center" vertical="top" wrapText="1"/>
    </xf>
    <xf numFmtId="49" fontId="2" fillId="43" borderId="85" xfId="0" applyNumberFormat="1" applyFont="1" applyFill="1" applyBorder="1" applyAlignment="1">
      <alignment horizontal="center" vertical="top" wrapText="1"/>
    </xf>
    <xf numFmtId="0" fontId="0" fillId="43" borderId="13" xfId="0" applyFont="1" applyFill="1" applyBorder="1" applyAlignment="1">
      <alignment horizontal="center" vertical="top" wrapText="1"/>
    </xf>
    <xf numFmtId="0" fontId="0" fillId="43" borderId="14" xfId="0" applyFont="1" applyFill="1" applyBorder="1" applyAlignment="1">
      <alignment horizontal="center" vertical="top" wrapText="1"/>
    </xf>
    <xf numFmtId="49" fontId="0" fillId="43" borderId="14" xfId="0" applyNumberFormat="1" applyFill="1" applyBorder="1" applyAlignment="1">
      <alignment horizontal="center" vertical="top" wrapText="1"/>
    </xf>
    <xf numFmtId="0" fontId="0" fillId="43" borderId="25" xfId="0" applyFont="1" applyFill="1" applyBorder="1" applyAlignment="1">
      <alignment horizontal="center" vertical="top" wrapText="1"/>
    </xf>
    <xf numFmtId="0" fontId="0" fillId="43" borderId="47" xfId="0" applyFont="1" applyFill="1" applyBorder="1" applyAlignment="1">
      <alignment horizontal="center" vertical="top" wrapText="1"/>
    </xf>
    <xf numFmtId="0" fontId="0" fillId="43" borderId="48" xfId="0" applyFont="1" applyFill="1" applyBorder="1" applyAlignment="1">
      <alignment horizontal="center" vertical="top" wrapText="1"/>
    </xf>
    <xf numFmtId="0" fontId="0" fillId="43" borderId="85" xfId="0" applyFont="1" applyFill="1" applyBorder="1" applyAlignment="1">
      <alignment horizontal="center" vertical="top" wrapText="1"/>
    </xf>
    <xf numFmtId="0" fontId="0" fillId="43" borderId="63" xfId="0" applyFill="1" applyBorder="1" applyAlignment="1">
      <alignment horizontal="center" vertical="top" wrapText="1"/>
    </xf>
    <xf numFmtId="0" fontId="0" fillId="43" borderId="62" xfId="0" applyFont="1" applyFill="1" applyBorder="1" applyAlignment="1">
      <alignment horizontal="center" vertical="top" wrapText="1"/>
    </xf>
    <xf numFmtId="0" fontId="0" fillId="43" borderId="63" xfId="0" applyFont="1" applyFill="1" applyBorder="1" applyAlignment="1">
      <alignment horizontal="center" vertical="top" wrapText="1"/>
    </xf>
    <xf numFmtId="49" fontId="0" fillId="43" borderId="63" xfId="0" applyNumberFormat="1" applyFill="1" applyBorder="1" applyAlignment="1">
      <alignment horizontal="center" vertical="top" wrapText="1"/>
    </xf>
    <xf numFmtId="0" fontId="0" fillId="43" borderId="64" xfId="0" applyFont="1" applyFill="1" applyBorder="1" applyAlignment="1">
      <alignment horizontal="center" vertical="top" wrapText="1"/>
    </xf>
    <xf numFmtId="0" fontId="0" fillId="43" borderId="19" xfId="0" applyFill="1" applyBorder="1" applyAlignment="1">
      <alignment horizontal="center" vertical="top" wrapText="1"/>
    </xf>
    <xf numFmtId="49" fontId="0" fillId="43" borderId="19" xfId="0" applyNumberFormat="1" applyFill="1" applyBorder="1" applyAlignment="1">
      <alignment horizontal="center" vertical="top" wrapText="1"/>
    </xf>
    <xf numFmtId="49" fontId="2" fillId="43" borderId="28" xfId="0" applyNumberFormat="1" applyFont="1" applyFill="1" applyBorder="1" applyAlignment="1">
      <alignment horizontal="center" vertical="top" wrapText="1"/>
    </xf>
    <xf numFmtId="0" fontId="0" fillId="43" borderId="27" xfId="0" applyFont="1" applyFill="1" applyBorder="1" applyAlignment="1">
      <alignment horizontal="center" vertical="top" wrapText="1"/>
    </xf>
    <xf numFmtId="0" fontId="0" fillId="43" borderId="19" xfId="0" applyFont="1" applyFill="1" applyBorder="1" applyAlignment="1">
      <alignment horizontal="center" vertical="top" wrapText="1"/>
    </xf>
    <xf numFmtId="0" fontId="0" fillId="43" borderId="28" xfId="0" applyFont="1" applyFill="1" applyBorder="1" applyAlignment="1">
      <alignment horizontal="center" vertical="top" wrapText="1"/>
    </xf>
    <xf numFmtId="49" fontId="0" fillId="43" borderId="48" xfId="0" applyNumberFormat="1" applyFont="1" applyFill="1" applyBorder="1" applyAlignment="1">
      <alignment horizontal="center" vertical="top" wrapText="1"/>
    </xf>
    <xf numFmtId="49" fontId="0" fillId="43" borderId="14" xfId="0" applyNumberFormat="1" applyFont="1" applyFill="1" applyBorder="1" applyAlignment="1">
      <alignment horizontal="center" vertical="top" wrapText="1"/>
    </xf>
    <xf numFmtId="49" fontId="2" fillId="44" borderId="28" xfId="0" applyNumberFormat="1" applyFont="1" applyFill="1" applyBorder="1" applyAlignment="1">
      <alignment horizontal="center" vertical="top" wrapText="1"/>
    </xf>
    <xf numFmtId="49" fontId="0" fillId="43" borderId="19" xfId="0" applyNumberFormat="1" applyFont="1" applyFill="1" applyBorder="1" applyAlignment="1">
      <alignment horizontal="center" vertical="top" wrapText="1"/>
    </xf>
    <xf numFmtId="49" fontId="0" fillId="43" borderId="63" xfId="0" applyNumberFormat="1" applyFont="1" applyFill="1" applyBorder="1" applyAlignment="1">
      <alignment horizontal="center" vertical="top" wrapText="1"/>
    </xf>
    <xf numFmtId="0" fontId="2" fillId="0" borderId="101" xfId="0" applyFont="1" applyBorder="1" applyAlignment="1">
      <alignment horizontal="center"/>
    </xf>
    <xf numFmtId="0" fontId="2" fillId="0" borderId="78" xfId="0" applyFont="1" applyBorder="1" applyAlignment="1">
      <alignment horizontal="center"/>
    </xf>
    <xf numFmtId="0" fontId="2" fillId="0" borderId="79" xfId="0" applyFont="1" applyBorder="1" applyAlignment="1">
      <alignment horizontal="center"/>
    </xf>
    <xf numFmtId="0" fontId="2" fillId="0" borderId="102" xfId="0" applyFont="1" applyBorder="1" applyAlignment="1">
      <alignment horizontal="center"/>
    </xf>
    <xf numFmtId="0" fontId="2" fillId="0" borderId="103" xfId="0" applyFont="1" applyBorder="1" applyAlignment="1">
      <alignment horizontal="center"/>
    </xf>
    <xf numFmtId="0" fontId="0" fillId="0" borderId="103" xfId="0" applyFont="1" applyBorder="1" applyAlignment="1">
      <alignment horizontal="center"/>
    </xf>
    <xf numFmtId="0" fontId="0" fillId="0" borderId="104" xfId="0" applyFont="1" applyBorder="1" applyAlignment="1">
      <alignment horizontal="center"/>
    </xf>
    <xf numFmtId="0" fontId="2" fillId="0" borderId="6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0" fillId="0" borderId="75" xfId="0" applyFont="1" applyBorder="1" applyAlignment="1">
      <alignment horizontal="center" vertical="center" wrapText="1"/>
    </xf>
    <xf numFmtId="0" fontId="2" fillId="0" borderId="74" xfId="0" applyFont="1" applyBorder="1" applyAlignment="1">
      <alignment horizontal="center" vertical="center"/>
    </xf>
    <xf numFmtId="0" fontId="2" fillId="0" borderId="75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6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75" xfId="0" applyFont="1" applyBorder="1" applyAlignment="1">
      <alignment horizontal="center" vertical="center" wrapText="1"/>
    </xf>
    <xf numFmtId="0" fontId="0" fillId="0" borderId="75" xfId="0" applyFont="1" applyBorder="1" applyAlignment="1">
      <alignment horizontal="center" vertical="center" wrapText="1"/>
    </xf>
    <xf numFmtId="0" fontId="2" fillId="0" borderId="105" xfId="0" applyFont="1" applyBorder="1" applyAlignment="1">
      <alignment horizontal="center" vertical="center" wrapText="1"/>
    </xf>
    <xf numFmtId="0" fontId="0" fillId="0" borderId="103" xfId="0" applyFont="1" applyBorder="1" applyAlignment="1">
      <alignment horizontal="center" vertical="center"/>
    </xf>
    <xf numFmtId="0" fontId="7" fillId="0" borderId="7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0" fillId="0" borderId="94" xfId="0" applyFont="1" applyBorder="1" applyAlignment="1">
      <alignment horizontal="center" vertical="center" wrapText="1"/>
    </xf>
    <xf numFmtId="0" fontId="0" fillId="0" borderId="95" xfId="0" applyFont="1" applyBorder="1" applyAlignment="1">
      <alignment horizontal="center" vertical="center" wrapText="1"/>
    </xf>
    <xf numFmtId="0" fontId="0" fillId="0" borderId="106" xfId="0" applyFont="1" applyBorder="1" applyAlignment="1">
      <alignment horizontal="center" vertical="center" wrapText="1"/>
    </xf>
    <xf numFmtId="0" fontId="2" fillId="0" borderId="70" xfId="0" applyFont="1" applyBorder="1" applyAlignment="1">
      <alignment horizontal="center" vertical="center" wrapText="1"/>
    </xf>
    <xf numFmtId="0" fontId="2" fillId="0" borderId="107" xfId="0" applyFont="1" applyBorder="1" applyAlignment="1">
      <alignment horizontal="center" vertical="center" wrapText="1"/>
    </xf>
    <xf numFmtId="0" fontId="2" fillId="0" borderId="108" xfId="0" applyFont="1" applyBorder="1" applyAlignment="1">
      <alignment horizontal="center" vertical="center" wrapText="1"/>
    </xf>
    <xf numFmtId="0" fontId="2" fillId="0" borderId="109" xfId="0" applyFont="1" applyBorder="1" applyAlignment="1">
      <alignment horizontal="center" vertical="center" wrapText="1"/>
    </xf>
    <xf numFmtId="0" fontId="2" fillId="0" borderId="1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" fillId="0" borderId="101" xfId="0" applyFont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7" fillId="34" borderId="93" xfId="0" applyFont="1" applyFill="1" applyBorder="1" applyAlignment="1">
      <alignment horizontal="center" vertical="center" wrapText="1"/>
    </xf>
    <xf numFmtId="0" fontId="7" fillId="34" borderId="92" xfId="0" applyFont="1" applyFill="1" applyBorder="1" applyAlignment="1">
      <alignment horizontal="center" vertical="center" wrapText="1"/>
    </xf>
    <xf numFmtId="0" fontId="13" fillId="0" borderId="107" xfId="0" applyFont="1" applyBorder="1" applyAlignment="1">
      <alignment horizontal="center" vertical="center" wrapText="1"/>
    </xf>
    <xf numFmtId="0" fontId="13" fillId="0" borderId="108" xfId="0" applyFont="1" applyBorder="1" applyAlignment="1">
      <alignment horizontal="center" vertical="center" wrapText="1"/>
    </xf>
    <xf numFmtId="0" fontId="2" fillId="0" borderId="75" xfId="0" applyFont="1" applyBorder="1" applyAlignment="1">
      <alignment horizontal="center" vertical="center" wrapText="1"/>
    </xf>
    <xf numFmtId="0" fontId="13" fillId="0" borderId="111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195" fontId="0" fillId="0" borderId="15" xfId="0" applyNumberFormat="1" applyFill="1" applyBorder="1" applyAlignment="1">
      <alignment horizontal="center" vertical="center" wrapText="1"/>
    </xf>
    <xf numFmtId="195" fontId="0" fillId="0" borderId="112" xfId="0" applyNumberFormat="1" applyFill="1" applyBorder="1" applyAlignment="1">
      <alignment horizontal="center" vertical="center" wrapText="1"/>
    </xf>
    <xf numFmtId="195" fontId="0" fillId="0" borderId="18" xfId="0" applyNumberFormat="1" applyFill="1" applyBorder="1" applyAlignment="1">
      <alignment horizontal="center" vertical="center" wrapText="1"/>
    </xf>
    <xf numFmtId="195" fontId="0" fillId="0" borderId="29" xfId="0" applyNumberFormat="1" applyFill="1" applyBorder="1" applyAlignment="1">
      <alignment horizontal="center" vertical="center" wrapText="1"/>
    </xf>
    <xf numFmtId="195" fontId="0" fillId="0" borderId="15" xfId="0" applyNumberFormat="1" applyBorder="1" applyAlignment="1">
      <alignment horizontal="center" vertical="center" wrapText="1"/>
    </xf>
    <xf numFmtId="195" fontId="0" fillId="0" borderId="112" xfId="0" applyNumberFormat="1" applyBorder="1" applyAlignment="1">
      <alignment horizontal="center" vertical="center" wrapText="1"/>
    </xf>
    <xf numFmtId="195" fontId="0" fillId="0" borderId="18" xfId="0" applyNumberFormat="1" applyBorder="1" applyAlignment="1">
      <alignment horizontal="center" vertical="center" wrapText="1"/>
    </xf>
    <xf numFmtId="195" fontId="0" fillId="0" borderId="29" xfId="0" applyNumberFormat="1" applyBorder="1" applyAlignment="1">
      <alignment horizontal="center" vertical="center" wrapText="1"/>
    </xf>
    <xf numFmtId="0" fontId="1" fillId="36" borderId="0" xfId="0" applyFont="1" applyFill="1" applyBorder="1" applyAlignment="1">
      <alignment horizontal="center" vertical="center"/>
    </xf>
    <xf numFmtId="0" fontId="8" fillId="33" borderId="84" xfId="0" applyFont="1" applyFill="1" applyBorder="1" applyAlignment="1">
      <alignment horizontal="center" vertical="center" wrapText="1"/>
    </xf>
    <xf numFmtId="0" fontId="1" fillId="0" borderId="93" xfId="0" applyFont="1" applyBorder="1" applyAlignment="1">
      <alignment horizontal="center" vertical="center"/>
    </xf>
    <xf numFmtId="0" fontId="1" fillId="0" borderId="113" xfId="0" applyFont="1" applyBorder="1" applyAlignment="1">
      <alignment horizontal="center" vertical="center"/>
    </xf>
    <xf numFmtId="0" fontId="1" fillId="0" borderId="92" xfId="0" applyFont="1" applyBorder="1" applyAlignment="1">
      <alignment horizontal="center" vertical="center"/>
    </xf>
    <xf numFmtId="0" fontId="8" fillId="0" borderId="93" xfId="0" applyFont="1" applyBorder="1" applyAlignment="1">
      <alignment horizontal="center" vertical="center"/>
    </xf>
    <xf numFmtId="0" fontId="8" fillId="0" borderId="113" xfId="0" applyFont="1" applyBorder="1" applyAlignment="1">
      <alignment horizontal="center" vertical="center"/>
    </xf>
    <xf numFmtId="0" fontId="8" fillId="0" borderId="92" xfId="0" applyFont="1" applyBorder="1" applyAlignment="1">
      <alignment horizontal="center" vertical="center"/>
    </xf>
    <xf numFmtId="0" fontId="8" fillId="0" borderId="93" xfId="0" applyFont="1" applyBorder="1" applyAlignment="1">
      <alignment horizontal="center" vertical="center" wrapText="1"/>
    </xf>
    <xf numFmtId="0" fontId="8" fillId="0" borderId="92" xfId="0" applyFont="1" applyBorder="1" applyAlignment="1">
      <alignment horizontal="center" vertical="center" wrapText="1"/>
    </xf>
    <xf numFmtId="195" fontId="8" fillId="0" borderId="93" xfId="0" applyNumberFormat="1" applyFont="1" applyFill="1" applyBorder="1" applyAlignment="1">
      <alignment horizontal="center" vertical="center" wrapText="1"/>
    </xf>
    <xf numFmtId="195" fontId="8" fillId="0" borderId="92" xfId="0" applyNumberFormat="1" applyFont="1" applyFill="1" applyBorder="1" applyAlignment="1">
      <alignment horizontal="center" vertical="center" wrapText="1"/>
    </xf>
    <xf numFmtId="0" fontId="8" fillId="0" borderId="101" xfId="0" applyFont="1" applyBorder="1" applyAlignment="1">
      <alignment horizontal="center" vertical="center"/>
    </xf>
    <xf numFmtId="0" fontId="8" fillId="0" borderId="79" xfId="0" applyFont="1" applyBorder="1" applyAlignment="1">
      <alignment horizontal="center" vertical="center"/>
    </xf>
    <xf numFmtId="0" fontId="2" fillId="34" borderId="18" xfId="0" applyFont="1" applyFill="1" applyBorder="1" applyAlignment="1">
      <alignment horizontal="center" vertical="center"/>
    </xf>
    <xf numFmtId="0" fontId="2" fillId="34" borderId="29" xfId="0" applyFont="1" applyFill="1" applyBorder="1" applyAlignment="1">
      <alignment horizontal="center" vertical="center"/>
    </xf>
    <xf numFmtId="0" fontId="1" fillId="36" borderId="95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12" xfId="0" applyFont="1" applyBorder="1" applyAlignment="1">
      <alignment horizontal="center" vertical="center"/>
    </xf>
    <xf numFmtId="0" fontId="0" fillId="34" borderId="114" xfId="0" applyFill="1" applyBorder="1" applyAlignment="1">
      <alignment horizontal="center" vertical="center" wrapText="1"/>
    </xf>
    <xf numFmtId="0" fontId="0" fillId="34" borderId="115" xfId="0" applyFill="1" applyBorder="1" applyAlignment="1">
      <alignment horizontal="center" vertical="center" wrapText="1"/>
    </xf>
    <xf numFmtId="194" fontId="0" fillId="0" borderId="46" xfId="0" applyNumberFormat="1" applyBorder="1" applyAlignment="1">
      <alignment horizontal="center" vertical="center" wrapText="1"/>
    </xf>
    <xf numFmtId="194" fontId="0" fillId="0" borderId="87" xfId="0" applyNumberFormat="1" applyBorder="1" applyAlignment="1">
      <alignment horizontal="center" vertical="center" wrapText="1"/>
    </xf>
    <xf numFmtId="194" fontId="1" fillId="0" borderId="0" xfId="0" applyNumberFormat="1" applyFont="1" applyBorder="1" applyAlignment="1">
      <alignment horizontal="center" vertical="center" wrapText="1"/>
    </xf>
    <xf numFmtId="194" fontId="0" fillId="0" borderId="15" xfId="0" applyNumberFormat="1" applyBorder="1" applyAlignment="1">
      <alignment horizontal="center" vertical="center" wrapText="1"/>
    </xf>
    <xf numFmtId="194" fontId="0" fillId="0" borderId="112" xfId="0" applyNumberFormat="1" applyBorder="1" applyAlignment="1">
      <alignment horizontal="center" vertical="center" wrapText="1"/>
    </xf>
    <xf numFmtId="194" fontId="8" fillId="0" borderId="93" xfId="0" applyNumberFormat="1" applyFont="1" applyBorder="1" applyAlignment="1">
      <alignment horizontal="center" vertical="center" wrapText="1"/>
    </xf>
    <xf numFmtId="194" fontId="8" fillId="0" borderId="92" xfId="0" applyNumberFormat="1" applyFont="1" applyBorder="1" applyAlignment="1">
      <alignment horizontal="center" vertical="center" wrapText="1"/>
    </xf>
    <xf numFmtId="0" fontId="7" fillId="0" borderId="93" xfId="0" applyFont="1" applyBorder="1" applyAlignment="1">
      <alignment horizontal="center" vertical="center" wrapText="1"/>
    </xf>
    <xf numFmtId="0" fontId="7" fillId="0" borderId="92" xfId="0" applyFont="1" applyBorder="1" applyAlignment="1">
      <alignment horizontal="center" vertical="center" wrapText="1"/>
    </xf>
    <xf numFmtId="194" fontId="0" fillId="0" borderId="82" xfId="0" applyNumberFormat="1" applyBorder="1" applyAlignment="1">
      <alignment horizontal="center" vertical="center" wrapText="1"/>
    </xf>
    <xf numFmtId="194" fontId="0" fillId="0" borderId="95" xfId="0" applyNumberFormat="1" applyBorder="1" applyAlignment="1">
      <alignment horizontal="center" vertical="center" wrapText="1"/>
    </xf>
    <xf numFmtId="0" fontId="8" fillId="0" borderId="113" xfId="0" applyFont="1" applyBorder="1" applyAlignment="1">
      <alignment horizontal="center" vertical="center" wrapText="1"/>
    </xf>
    <xf numFmtId="0" fontId="7" fillId="0" borderId="111" xfId="0" applyFont="1" applyBorder="1" applyAlignment="1">
      <alignment horizontal="center" vertical="center" wrapText="1"/>
    </xf>
    <xf numFmtId="0" fontId="7" fillId="0" borderId="116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80" xfId="0" applyFont="1" applyBorder="1" applyAlignment="1">
      <alignment horizontal="center" vertical="center" wrapText="1"/>
    </xf>
    <xf numFmtId="0" fontId="7" fillId="0" borderId="83" xfId="0" applyFont="1" applyBorder="1" applyAlignment="1">
      <alignment horizontal="center" vertical="center" wrapText="1"/>
    </xf>
    <xf numFmtId="194" fontId="0" fillId="0" borderId="18" xfId="0" applyNumberFormat="1" applyBorder="1" applyAlignment="1">
      <alignment horizontal="center" vertical="center" wrapText="1"/>
    </xf>
    <xf numFmtId="194" fontId="0" fillId="0" borderId="29" xfId="0" applyNumberFormat="1" applyBorder="1" applyAlignment="1">
      <alignment horizontal="center" vertical="center" wrapText="1"/>
    </xf>
    <xf numFmtId="194" fontId="0" fillId="0" borderId="17" xfId="0" applyNumberFormat="1" applyBorder="1" applyAlignment="1">
      <alignment horizontal="center" vertical="center" wrapText="1"/>
    </xf>
    <xf numFmtId="194" fontId="0" fillId="0" borderId="26" xfId="0" applyNumberFormat="1" applyBorder="1" applyAlignment="1">
      <alignment horizontal="center" vertical="center" wrapText="1"/>
    </xf>
    <xf numFmtId="0" fontId="2" fillId="34" borderId="83" xfId="0" applyFont="1" applyFill="1" applyBorder="1" applyAlignment="1">
      <alignment horizontal="center" vertical="center"/>
    </xf>
    <xf numFmtId="0" fontId="2" fillId="34" borderId="96" xfId="0" applyFont="1" applyFill="1" applyBorder="1" applyAlignment="1">
      <alignment horizontal="center" vertical="center"/>
    </xf>
    <xf numFmtId="0" fontId="1" fillId="35" borderId="93" xfId="0" applyFont="1" applyFill="1" applyBorder="1" applyAlignment="1">
      <alignment horizontal="center" vertical="center"/>
    </xf>
    <xf numFmtId="0" fontId="0" fillId="0" borderId="113" xfId="0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0" fontId="12" fillId="33" borderId="84" xfId="0" applyFont="1" applyFill="1" applyBorder="1" applyAlignment="1">
      <alignment horizontal="center" vertical="center" wrapText="1"/>
    </xf>
    <xf numFmtId="0" fontId="8" fillId="35" borderId="93" xfId="0" applyFont="1" applyFill="1" applyBorder="1" applyAlignment="1">
      <alignment horizontal="center" vertical="center"/>
    </xf>
    <xf numFmtId="0" fontId="0" fillId="34" borderId="88" xfId="0" applyFill="1" applyBorder="1" applyAlignment="1">
      <alignment horizontal="center" vertical="center" wrapText="1"/>
    </xf>
    <xf numFmtId="0" fontId="0" fillId="34" borderId="90" xfId="0" applyFill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/>
    </xf>
    <xf numFmtId="0" fontId="2" fillId="0" borderId="105" xfId="0" applyFont="1" applyBorder="1" applyAlignment="1">
      <alignment horizontal="center"/>
    </xf>
    <xf numFmtId="0" fontId="0" fillId="0" borderId="103" xfId="0" applyBorder="1" applyAlignment="1">
      <alignment horizontal="center"/>
    </xf>
    <xf numFmtId="0" fontId="0" fillId="0" borderId="104" xfId="0" applyBorder="1" applyAlignment="1">
      <alignment horizontal="center"/>
    </xf>
    <xf numFmtId="0" fontId="0" fillId="0" borderId="117" xfId="0" applyBorder="1" applyAlignment="1">
      <alignment horizontal="center"/>
    </xf>
    <xf numFmtId="0" fontId="2" fillId="0" borderId="6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/>
    </xf>
    <xf numFmtId="0" fontId="2" fillId="0" borderId="61" xfId="0" applyFont="1" applyBorder="1" applyAlignment="1">
      <alignment horizontal="center"/>
    </xf>
    <xf numFmtId="0" fontId="0" fillId="43" borderId="48" xfId="0" applyNumberFormat="1" applyFill="1" applyBorder="1" applyAlignment="1">
      <alignment horizontal="center" vertical="top" wrapText="1"/>
    </xf>
    <xf numFmtId="0" fontId="0" fillId="43" borderId="19" xfId="0" applyNumberFormat="1" applyFill="1" applyBorder="1" applyAlignment="1">
      <alignment horizontal="center" vertical="top" wrapText="1"/>
    </xf>
    <xf numFmtId="0" fontId="0" fillId="43" borderId="64" xfId="0" applyFont="1" applyFill="1" applyBorder="1" applyAlignment="1">
      <alignment horizontal="center" vertical="top" wrapText="1"/>
    </xf>
    <xf numFmtId="49" fontId="2" fillId="43" borderId="118" xfId="0" applyNumberFormat="1" applyFont="1" applyFill="1" applyBorder="1" applyAlignment="1">
      <alignment horizontal="center" vertical="top" wrapText="1"/>
    </xf>
    <xf numFmtId="0" fontId="0" fillId="44" borderId="0" xfId="0" applyFill="1" applyBorder="1" applyAlignment="1">
      <alignment horizontal="center" vertical="top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externalLink" Target="externalLinks/externalLink1.xml" /><Relationship Id="rId3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ops2\SO\Documents%20and%20Settings\gfuentes\Local%20Settings\Temporary%20Internet%20Files\OLK8E\008-21506-GM-HF-INV-SSR-VERSION%20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01a"/>
      <sheetName val="301b"/>
      <sheetName val="303 SALLE MACHINES"/>
      <sheetName val="512-24-34"/>
      <sheetName val="34-44-SS-04"/>
      <sheetName val="Récapitulatif des volumes"/>
      <sheetName val="Eléments spécifiques"/>
      <sheetName val="LIST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AH60"/>
  <sheetViews>
    <sheetView showGridLines="0" zoomScalePageLayoutView="0" workbookViewId="0" topLeftCell="A1">
      <selection activeCell="A27" sqref="A27"/>
    </sheetView>
  </sheetViews>
  <sheetFormatPr defaultColWidth="11.421875" defaultRowHeight="12.75"/>
  <cols>
    <col min="1" max="1" width="15.8515625" style="5" customWidth="1"/>
    <col min="2" max="2" width="11.28125" style="5" customWidth="1"/>
    <col min="3" max="3" width="7.421875" style="5" customWidth="1"/>
    <col min="4" max="4" width="8.421875" style="5" customWidth="1"/>
    <col min="5" max="5" width="6.7109375" style="5" customWidth="1"/>
    <col min="6" max="6" width="15.421875" style="5" customWidth="1"/>
    <col min="7" max="7" width="9.57421875" style="7" customWidth="1"/>
    <col min="8" max="8" width="5.7109375" style="9" customWidth="1"/>
    <col min="9" max="9" width="4.421875" style="9" bestFit="1" customWidth="1"/>
    <col min="10" max="10" width="5.421875" style="9" bestFit="1" customWidth="1"/>
    <col min="11" max="11" width="10.00390625" style="9" customWidth="1"/>
    <col min="12" max="12" width="8.421875" style="5" customWidth="1"/>
    <col min="13" max="13" width="32.00390625" style="5" customWidth="1"/>
    <col min="14" max="14" width="3.8515625" style="5" bestFit="1" customWidth="1"/>
    <col min="15" max="15" width="5.00390625" style="5" bestFit="1" customWidth="1"/>
    <col min="16" max="16" width="6.7109375" style="5" customWidth="1"/>
    <col min="17" max="17" width="8.8515625" style="5" customWidth="1"/>
    <col min="18" max="18" width="10.7109375" style="5" customWidth="1"/>
    <col min="19" max="19" width="7.57421875" style="5" customWidth="1"/>
    <col min="20" max="20" width="8.140625" style="9" customWidth="1"/>
    <col min="21" max="22" width="9.8515625" style="9" customWidth="1"/>
    <col min="23" max="24" width="7.28125" style="9" customWidth="1"/>
    <col min="25" max="25" width="9.00390625" style="9" customWidth="1"/>
    <col min="26" max="26" width="24.140625" style="9" customWidth="1"/>
    <col min="27" max="27" width="8.00390625" style="9" bestFit="1" customWidth="1"/>
    <col min="28" max="28" width="8.7109375" style="9" bestFit="1" customWidth="1"/>
    <col min="29" max="30" width="5.7109375" style="9" bestFit="1" customWidth="1"/>
    <col min="31" max="31" width="29.140625" style="9" customWidth="1"/>
    <col min="32" max="33" width="13.7109375" style="5" customWidth="1"/>
    <col min="34" max="34" width="19.421875" style="5" customWidth="1"/>
    <col min="35" max="16384" width="11.421875" style="5" customWidth="1"/>
  </cols>
  <sheetData>
    <row r="1" spans="1:33" ht="21" customHeight="1">
      <c r="A1" s="114" t="s">
        <v>39</v>
      </c>
      <c r="B1" s="114"/>
      <c r="C1" s="117"/>
      <c r="D1" s="116"/>
      <c r="E1" s="116"/>
      <c r="F1" s="116"/>
      <c r="G1" s="116"/>
      <c r="H1" s="118"/>
      <c r="I1" s="118"/>
      <c r="J1" s="118"/>
      <c r="K1" s="118"/>
      <c r="L1" s="116"/>
      <c r="M1" s="116"/>
      <c r="N1" s="116"/>
      <c r="O1" s="116"/>
      <c r="P1" s="116"/>
      <c r="Q1" s="116"/>
      <c r="R1" s="117"/>
      <c r="S1" s="117"/>
      <c r="T1" s="118"/>
      <c r="U1" s="118"/>
      <c r="V1" s="118"/>
      <c r="W1" s="118"/>
      <c r="X1" s="119"/>
      <c r="Y1" s="119"/>
      <c r="Z1" s="119"/>
      <c r="AA1" s="119"/>
      <c r="AB1" s="119"/>
      <c r="AC1" s="119"/>
      <c r="AD1" s="119"/>
      <c r="AE1" s="118"/>
      <c r="AF1" s="2"/>
      <c r="AG1" s="2"/>
    </row>
    <row r="2" spans="1:33" ht="15.75">
      <c r="A2" s="18" t="s">
        <v>40</v>
      </c>
      <c r="B2" s="18" t="s">
        <v>104</v>
      </c>
      <c r="C2" s="19"/>
      <c r="D2" s="20"/>
      <c r="E2" s="20"/>
      <c r="F2" s="20"/>
      <c r="G2" s="20"/>
      <c r="H2" s="18"/>
      <c r="I2" s="21"/>
      <c r="J2" s="26"/>
      <c r="K2" s="19"/>
      <c r="L2" s="20"/>
      <c r="M2" s="20"/>
      <c r="N2" s="20"/>
      <c r="O2" s="20"/>
      <c r="P2" s="20"/>
      <c r="Q2" s="20"/>
      <c r="R2" s="19"/>
      <c r="S2" s="19"/>
      <c r="T2" s="21"/>
      <c r="U2" s="21"/>
      <c r="V2" s="21"/>
      <c r="W2" s="21"/>
      <c r="X2" s="250"/>
      <c r="Y2" s="250"/>
      <c r="Z2" s="250"/>
      <c r="AA2" s="250"/>
      <c r="AB2" s="250"/>
      <c r="AC2" s="250"/>
      <c r="AD2" s="250"/>
      <c r="AE2" s="21"/>
      <c r="AF2" s="2"/>
      <c r="AG2" s="2"/>
    </row>
    <row r="3" spans="1:31" s="2" customFormat="1" ht="16.5" thickBot="1">
      <c r="A3" s="137"/>
      <c r="B3" s="137"/>
      <c r="D3" s="138"/>
      <c r="E3" s="138"/>
      <c r="F3" s="138"/>
      <c r="G3" s="138"/>
      <c r="H3" s="137"/>
      <c r="I3" s="15"/>
      <c r="J3" s="143"/>
      <c r="L3" s="138"/>
      <c r="M3" s="138"/>
      <c r="N3" s="138"/>
      <c r="O3" s="138"/>
      <c r="P3" s="138"/>
      <c r="Q3" s="138"/>
      <c r="T3" s="15"/>
      <c r="U3" s="15"/>
      <c r="V3" s="15"/>
      <c r="W3" s="15"/>
      <c r="X3" s="16"/>
      <c r="Y3" s="16"/>
      <c r="Z3" s="16"/>
      <c r="AA3" s="16"/>
      <c r="AB3" s="16"/>
      <c r="AC3" s="16"/>
      <c r="AD3" s="16"/>
      <c r="AE3" s="15"/>
    </row>
    <row r="4" spans="1:31" ht="15.75">
      <c r="A4"/>
      <c r="B4"/>
      <c r="C4"/>
      <c r="D4"/>
      <c r="E4"/>
      <c r="F4"/>
      <c r="G4"/>
      <c r="H4"/>
      <c r="I4"/>
      <c r="J4"/>
      <c r="K4"/>
      <c r="L4" s="175" t="s">
        <v>67</v>
      </c>
      <c r="M4" s="176"/>
      <c r="N4" s="229" t="s">
        <v>82</v>
      </c>
      <c r="O4" s="177"/>
      <c r="P4" s="178"/>
      <c r="Q4" s="246" t="s">
        <v>68</v>
      </c>
      <c r="R4"/>
      <c r="S4" s="140"/>
      <c r="T4" s="138"/>
      <c r="U4" s="174"/>
      <c r="V4" s="174"/>
      <c r="W4" s="140"/>
      <c r="X4" s="140"/>
      <c r="Y4" s="16"/>
      <c r="Z4" s="15"/>
      <c r="AA4" s="15"/>
      <c r="AB4" s="15"/>
      <c r="AC4" s="15"/>
      <c r="AD4" s="15"/>
      <c r="AE4" s="15"/>
    </row>
    <row r="5" spans="1:31" ht="15.75">
      <c r="A5" s="408" t="s">
        <v>13</v>
      </c>
      <c r="B5" s="237" t="s">
        <v>100</v>
      </c>
      <c r="C5" s="187" t="s">
        <v>68</v>
      </c>
      <c r="D5" s="138"/>
      <c r="E5" s="138"/>
      <c r="F5" s="138"/>
      <c r="G5" s="138"/>
      <c r="H5" s="15"/>
      <c r="I5" s="15"/>
      <c r="J5" s="143"/>
      <c r="K5" s="2"/>
      <c r="L5" s="179" t="s">
        <v>98</v>
      </c>
      <c r="M5" s="180"/>
      <c r="N5" s="180"/>
      <c r="O5" s="181"/>
      <c r="P5" s="182"/>
      <c r="Q5" s="247" t="s">
        <v>99</v>
      </c>
      <c r="R5"/>
      <c r="S5" s="244"/>
      <c r="T5" s="138"/>
      <c r="U5" s="139"/>
      <c r="V5" s="139"/>
      <c r="W5" s="140"/>
      <c r="X5" s="141"/>
      <c r="Y5" s="16"/>
      <c r="Z5" s="15"/>
      <c r="AA5" s="15"/>
      <c r="AB5" s="15"/>
      <c r="AC5" s="15"/>
      <c r="AD5" s="15"/>
      <c r="AE5" s="15"/>
    </row>
    <row r="6" spans="1:31" ht="15.75">
      <c r="A6" s="409"/>
      <c r="B6" s="187"/>
      <c r="C6" s="187" t="s">
        <v>69</v>
      </c>
      <c r="D6" s="138"/>
      <c r="E6" s="138"/>
      <c r="F6" s="138"/>
      <c r="G6" s="138"/>
      <c r="H6" s="15"/>
      <c r="I6" s="15"/>
      <c r="J6" s="143"/>
      <c r="K6" s="2"/>
      <c r="L6" s="179" t="s">
        <v>101</v>
      </c>
      <c r="M6" s="180"/>
      <c r="N6" s="180"/>
      <c r="O6" s="181"/>
      <c r="P6" s="182"/>
      <c r="Q6" s="248">
        <v>0</v>
      </c>
      <c r="R6"/>
      <c r="S6" s="244"/>
      <c r="T6" s="138"/>
      <c r="U6" s="139"/>
      <c r="V6" s="139"/>
      <c r="W6" s="140"/>
      <c r="X6" s="141"/>
      <c r="Y6" s="16"/>
      <c r="Z6" s="15"/>
      <c r="AA6" s="15"/>
      <c r="AB6" s="15"/>
      <c r="AC6" s="15"/>
      <c r="AD6" s="15"/>
      <c r="AE6" s="15"/>
    </row>
    <row r="7" spans="1:31" ht="18" customHeight="1">
      <c r="A7" s="408" t="s">
        <v>66</v>
      </c>
      <c r="B7" s="237" t="s">
        <v>100</v>
      </c>
      <c r="C7" s="187" t="s">
        <v>70</v>
      </c>
      <c r="D7" s="138"/>
      <c r="E7" s="138"/>
      <c r="F7" s="138"/>
      <c r="G7" s="138"/>
      <c r="H7" s="15"/>
      <c r="I7" s="15"/>
      <c r="J7" s="143"/>
      <c r="K7" s="2"/>
      <c r="L7" s="179" t="s">
        <v>103</v>
      </c>
      <c r="M7" s="180"/>
      <c r="N7" s="180"/>
      <c r="O7" s="181"/>
      <c r="P7" s="182"/>
      <c r="Q7" s="251" t="e">
        <f>Q8/Q6</f>
        <v>#DIV/0!</v>
      </c>
      <c r="R7"/>
      <c r="S7" s="244"/>
      <c r="T7" s="138"/>
      <c r="U7" s="139"/>
      <c r="V7" s="139"/>
      <c r="W7" s="140"/>
      <c r="X7" s="141"/>
      <c r="Y7" s="16"/>
      <c r="Z7" s="15"/>
      <c r="AA7" s="15"/>
      <c r="AB7" s="15"/>
      <c r="AC7" s="15"/>
      <c r="AD7" s="15"/>
      <c r="AE7" s="15"/>
    </row>
    <row r="8" spans="1:31" ht="16.5" thickBot="1">
      <c r="A8" s="409"/>
      <c r="B8" s="187"/>
      <c r="C8" s="187" t="s">
        <v>71</v>
      </c>
      <c r="D8" s="138"/>
      <c r="E8" s="138"/>
      <c r="F8" s="138"/>
      <c r="G8" s="138"/>
      <c r="H8" s="15"/>
      <c r="I8" s="15"/>
      <c r="J8" s="143"/>
      <c r="K8" s="2"/>
      <c r="L8" s="183" t="s">
        <v>102</v>
      </c>
      <c r="M8" s="184"/>
      <c r="N8" s="184"/>
      <c r="O8" s="185"/>
      <c r="P8" s="186"/>
      <c r="Q8" s="249">
        <f>SUM($R$26:$R$981)+SUM($AB$26:$AB$981)</f>
        <v>0</v>
      </c>
      <c r="R8"/>
      <c r="S8" s="244"/>
      <c r="T8" s="138"/>
      <c r="U8" s="139"/>
      <c r="V8" s="139"/>
      <c r="W8" s="140"/>
      <c r="X8" s="142"/>
      <c r="Y8" s="16"/>
      <c r="Z8" s="15"/>
      <c r="AA8" s="15"/>
      <c r="AB8" s="15"/>
      <c r="AC8" s="15"/>
      <c r="AD8" s="15"/>
      <c r="AE8" s="15"/>
    </row>
    <row r="9" spans="1:31" ht="16.5" thickBot="1">
      <c r="A9" s="408" t="s">
        <v>14</v>
      </c>
      <c r="B9" s="237" t="s">
        <v>100</v>
      </c>
      <c r="C9" s="187" t="s">
        <v>72</v>
      </c>
      <c r="D9" s="138"/>
      <c r="E9" s="138"/>
      <c r="F9" s="138"/>
      <c r="G9" s="138"/>
      <c r="H9" s="15"/>
      <c r="I9" s="15"/>
      <c r="J9" s="143"/>
      <c r="K9" s="2"/>
      <c r="L9" s="137"/>
      <c r="M9" s="138"/>
      <c r="N9" s="138"/>
      <c r="O9" s="139"/>
      <c r="P9" s="140"/>
      <c r="Q9" s="142"/>
      <c r="R9" s="244"/>
      <c r="S9" s="244"/>
      <c r="T9" s="138"/>
      <c r="U9" s="139"/>
      <c r="V9" s="139"/>
      <c r="W9" s="140"/>
      <c r="X9" s="142"/>
      <c r="Y9" s="16"/>
      <c r="Z9" s="15"/>
      <c r="AA9" s="15"/>
      <c r="AB9" s="15"/>
      <c r="AC9" s="15"/>
      <c r="AD9" s="15"/>
      <c r="AE9" s="15"/>
    </row>
    <row r="10" spans="1:31" ht="24" customHeight="1" thickBot="1">
      <c r="A10" s="409"/>
      <c r="B10" s="187"/>
      <c r="C10" s="187" t="s">
        <v>73</v>
      </c>
      <c r="D10" s="138"/>
      <c r="E10" s="138"/>
      <c r="F10" s="138"/>
      <c r="G10" s="138"/>
      <c r="H10" s="15"/>
      <c r="I10" s="15"/>
      <c r="J10" s="143"/>
      <c r="K10" s="2"/>
      <c r="L10" s="239" t="s">
        <v>42</v>
      </c>
      <c r="M10" s="240"/>
      <c r="N10" s="406" t="s">
        <v>94</v>
      </c>
      <c r="O10" s="407"/>
      <c r="P10" s="230" t="s">
        <v>59</v>
      </c>
      <c r="Q10" s="230" t="s">
        <v>91</v>
      </c>
      <c r="R10" s="244"/>
      <c r="S10" s="244"/>
      <c r="T10" s="138"/>
      <c r="U10" s="139"/>
      <c r="V10" s="139"/>
      <c r="W10" s="140"/>
      <c r="X10" s="142"/>
      <c r="Y10" s="16"/>
      <c r="Z10" s="15"/>
      <c r="AA10" s="15"/>
      <c r="AB10" s="15"/>
      <c r="AC10" s="15"/>
      <c r="AD10" s="15"/>
      <c r="AE10" s="15"/>
    </row>
    <row r="11" spans="1:31" ht="16.5" thickBot="1">
      <c r="A11" s="408" t="s">
        <v>11</v>
      </c>
      <c r="B11" s="237" t="s">
        <v>100</v>
      </c>
      <c r="C11" s="187" t="s">
        <v>74</v>
      </c>
      <c r="D11" s="138"/>
      <c r="E11" s="138"/>
      <c r="F11" s="138"/>
      <c r="G11" s="138"/>
      <c r="H11" s="15"/>
      <c r="I11" s="15"/>
      <c r="J11" s="143"/>
      <c r="K11" s="2"/>
      <c r="L11" s="241" t="s">
        <v>83</v>
      </c>
      <c r="M11" s="242"/>
      <c r="N11" s="238"/>
      <c r="O11" s="243">
        <f>SUMIF($L$26:$L$981,"INFO",$R$26:$R$981)</f>
        <v>0</v>
      </c>
      <c r="P11" s="233">
        <f>SUMIF($L$26:$L$981,"INFO",$S$26:$S$981)</f>
        <v>0</v>
      </c>
      <c r="Q11" s="234">
        <f>O11-P11</f>
        <v>0</v>
      </c>
      <c r="R11" s="244"/>
      <c r="S11" s="244"/>
      <c r="T11" s="138"/>
      <c r="U11" s="139"/>
      <c r="V11" s="139"/>
      <c r="W11" s="140"/>
      <c r="X11" s="142"/>
      <c r="Y11" s="16"/>
      <c r="Z11" s="15"/>
      <c r="AA11" s="15"/>
      <c r="AB11" s="15"/>
      <c r="AC11" s="15"/>
      <c r="AD11" s="15"/>
      <c r="AE11" s="15"/>
    </row>
    <row r="12" spans="1:31" ht="16.5" thickBot="1">
      <c r="A12" s="409"/>
      <c r="B12" s="187"/>
      <c r="C12" s="187" t="s">
        <v>75</v>
      </c>
      <c r="D12" s="138"/>
      <c r="E12" s="138"/>
      <c r="F12" s="138"/>
      <c r="G12" s="138"/>
      <c r="H12" s="15"/>
      <c r="I12" s="15"/>
      <c r="J12" s="143"/>
      <c r="K12" s="2"/>
      <c r="L12" s="241" t="s">
        <v>84</v>
      </c>
      <c r="M12" s="242"/>
      <c r="N12" s="238"/>
      <c r="O12" s="233">
        <f>SUMIF($L$26:$L$981,"MOB",$R$26:$R$981)</f>
        <v>0</v>
      </c>
      <c r="P12" s="233">
        <f>SUMIF($L$26:$L$981,"MOB",$S$26:$S$981)</f>
        <v>0</v>
      </c>
      <c r="Q12" s="234">
        <f aca="true" t="shared" si="0" ref="Q12:Q19">O12-P12</f>
        <v>0</v>
      </c>
      <c r="R12" s="244"/>
      <c r="S12" s="244"/>
      <c r="T12" s="138"/>
      <c r="U12" s="139"/>
      <c r="V12" s="139"/>
      <c r="W12" s="140"/>
      <c r="X12" s="142"/>
      <c r="Y12" s="16"/>
      <c r="Z12" s="15"/>
      <c r="AA12" s="15"/>
      <c r="AB12" s="15"/>
      <c r="AC12" s="15"/>
      <c r="AD12" s="15"/>
      <c r="AE12" s="15"/>
    </row>
    <row r="13" spans="1:31" ht="16.5" thickBot="1">
      <c r="A13" s="408" t="s">
        <v>15</v>
      </c>
      <c r="B13" s="237" t="s">
        <v>100</v>
      </c>
      <c r="C13" s="187" t="s">
        <v>76</v>
      </c>
      <c r="D13" s="138"/>
      <c r="E13" s="138"/>
      <c r="F13" s="138"/>
      <c r="G13" s="138"/>
      <c r="H13" s="15"/>
      <c r="I13" s="15"/>
      <c r="J13" s="143"/>
      <c r="K13" s="2"/>
      <c r="L13" s="241" t="s">
        <v>85</v>
      </c>
      <c r="M13" s="242"/>
      <c r="N13" s="238"/>
      <c r="O13" s="233">
        <f>SUMIF($L$26:$L$974,"DIV",$R$26:$R$974)</f>
        <v>0</v>
      </c>
      <c r="P13" s="233">
        <f>SUMIF($L$26:$L$981,"DIV",$S$26:$S$981)</f>
        <v>0</v>
      </c>
      <c r="Q13" s="234">
        <f t="shared" si="0"/>
        <v>0</v>
      </c>
      <c r="R13" s="244"/>
      <c r="S13" s="244"/>
      <c r="T13" s="138"/>
      <c r="U13" s="139"/>
      <c r="V13" s="139"/>
      <c r="W13" s="140"/>
      <c r="X13" s="142"/>
      <c r="Y13" s="16"/>
      <c r="Z13" s="15"/>
      <c r="AA13" s="15"/>
      <c r="AB13" s="15"/>
      <c r="AC13" s="15"/>
      <c r="AD13" s="15"/>
      <c r="AE13" s="15"/>
    </row>
    <row r="14" spans="1:34" s="28" customFormat="1" ht="15.75" thickBot="1">
      <c r="A14" s="409"/>
      <c r="B14" s="187"/>
      <c r="C14" s="187" t="s">
        <v>77</v>
      </c>
      <c r="D14" s="27"/>
      <c r="E14" s="27"/>
      <c r="F14" s="27"/>
      <c r="G14" s="27"/>
      <c r="H14" s="11"/>
      <c r="I14" s="10"/>
      <c r="J14" s="10"/>
      <c r="K14" s="10"/>
      <c r="L14" s="241" t="s">
        <v>86</v>
      </c>
      <c r="M14" s="242"/>
      <c r="N14" s="238"/>
      <c r="O14" s="233">
        <f>SUMIF($L$26:$L$974,"LAB",$R$26:$R$974)</f>
        <v>0</v>
      </c>
      <c r="P14" s="233">
        <f>SUMIF($L$26:$L$981,"LAB",$S$26:$S$981)</f>
        <v>0</v>
      </c>
      <c r="Q14" s="234">
        <f t="shared" si="0"/>
        <v>0</v>
      </c>
      <c r="R14" s="245"/>
      <c r="S14" s="245"/>
      <c r="T14" s="11"/>
      <c r="U14" s="11"/>
      <c r="V14" s="11"/>
      <c r="W14" s="11"/>
      <c r="X14" s="10"/>
      <c r="Y14" s="10"/>
      <c r="Z14" s="10"/>
      <c r="AA14" s="10"/>
      <c r="AB14" s="10"/>
      <c r="AC14" s="10"/>
      <c r="AD14" s="10"/>
      <c r="AE14" s="11"/>
      <c r="AF14" s="27"/>
      <c r="AG14" s="27"/>
      <c r="AH14" s="8"/>
    </row>
    <row r="15" spans="1:31" ht="16.5" thickBot="1">
      <c r="A15" s="408" t="s">
        <v>65</v>
      </c>
      <c r="B15" s="237" t="s">
        <v>100</v>
      </c>
      <c r="C15" s="187" t="s">
        <v>78</v>
      </c>
      <c r="D15" s="138"/>
      <c r="E15" s="138"/>
      <c r="F15" s="138"/>
      <c r="G15" s="138"/>
      <c r="H15" s="15"/>
      <c r="I15" s="15"/>
      <c r="J15" s="143"/>
      <c r="K15" s="2"/>
      <c r="L15" s="241" t="s">
        <v>87</v>
      </c>
      <c r="M15" s="242"/>
      <c r="N15" s="238"/>
      <c r="O15" s="233">
        <f>SUMIF($L$26:$L$974,"FRAG",$R$26:$R$974)</f>
        <v>0</v>
      </c>
      <c r="P15" s="233">
        <f>SUMIF($L$26:$L$981,"FRAG",$S$26:$S$981)</f>
        <v>0</v>
      </c>
      <c r="Q15" s="234">
        <f t="shared" si="0"/>
        <v>0</v>
      </c>
      <c r="R15" s="244"/>
      <c r="S15" s="244"/>
      <c r="T15" s="138"/>
      <c r="U15" s="139"/>
      <c r="V15" s="139"/>
      <c r="W15" s="140"/>
      <c r="X15" s="142"/>
      <c r="Y15" s="16"/>
      <c r="Z15" s="15"/>
      <c r="AA15" s="15"/>
      <c r="AB15" s="15"/>
      <c r="AC15" s="15"/>
      <c r="AD15" s="15"/>
      <c r="AE15" s="15"/>
    </row>
    <row r="16" spans="1:31" ht="16.5" thickBot="1">
      <c r="A16" s="409"/>
      <c r="B16" s="187"/>
      <c r="C16" s="187" t="s">
        <v>79</v>
      </c>
      <c r="D16" s="138"/>
      <c r="E16" s="138"/>
      <c r="F16" s="138"/>
      <c r="G16" s="138"/>
      <c r="H16" s="15"/>
      <c r="I16" s="15"/>
      <c r="J16" s="143"/>
      <c r="K16" s="2"/>
      <c r="L16" s="241" t="s">
        <v>88</v>
      </c>
      <c r="M16" s="242"/>
      <c r="N16" s="238"/>
      <c r="O16" s="233">
        <f>SUMIF($L$26:$L$974,"VER",$R$26:$R$974)</f>
        <v>0</v>
      </c>
      <c r="P16" s="233">
        <f>SUMIF($L$26:$L$981,"VER",$S$26:$S$981)</f>
        <v>0</v>
      </c>
      <c r="Q16" s="234">
        <f t="shared" si="0"/>
        <v>0</v>
      </c>
      <c r="R16" s="244"/>
      <c r="S16" s="244"/>
      <c r="T16" s="138"/>
      <c r="U16" s="139"/>
      <c r="V16" s="139"/>
      <c r="W16" s="140"/>
      <c r="X16" s="142"/>
      <c r="Y16" s="16"/>
      <c r="Z16" s="15"/>
      <c r="AA16" s="15"/>
      <c r="AB16" s="15"/>
      <c r="AC16" s="15"/>
      <c r="AD16" s="15"/>
      <c r="AE16" s="15"/>
    </row>
    <row r="17" spans="1:31" ht="16.5" thickBot="1">
      <c r="A17" s="137"/>
      <c r="B17" s="137"/>
      <c r="C17" s="2"/>
      <c r="D17" s="138"/>
      <c r="E17" s="138"/>
      <c r="F17" s="138"/>
      <c r="G17" s="138"/>
      <c r="H17" s="15"/>
      <c r="I17" s="15"/>
      <c r="J17" s="143"/>
      <c r="K17" s="2"/>
      <c r="L17" s="241" t="s">
        <v>89</v>
      </c>
      <c r="M17" s="242"/>
      <c r="N17" s="238"/>
      <c r="O17" s="233">
        <f>SUMIF($L$26:$L$981,"ROC",$R$26:$R$981)</f>
        <v>0</v>
      </c>
      <c r="P17" s="233">
        <f>SUMIF($L$26:$L$981,"ROC",$S$26:$S$981)</f>
        <v>0</v>
      </c>
      <c r="Q17" s="234">
        <f t="shared" si="0"/>
        <v>0</v>
      </c>
      <c r="R17" s="244"/>
      <c r="S17" s="244"/>
      <c r="T17" s="138"/>
      <c r="U17" s="139"/>
      <c r="V17" s="139"/>
      <c r="W17" s="140"/>
      <c r="X17" s="142"/>
      <c r="Y17" s="16"/>
      <c r="Z17" s="15"/>
      <c r="AA17" s="15"/>
      <c r="AB17" s="15"/>
      <c r="AC17" s="15"/>
      <c r="AD17" s="15"/>
      <c r="AE17" s="15"/>
    </row>
    <row r="18" spans="1:34" s="28" customFormat="1" ht="15.75" thickBot="1">
      <c r="A18" s="50"/>
      <c r="B18" s="27"/>
      <c r="C18" s="29"/>
      <c r="D18" s="27"/>
      <c r="E18" s="27"/>
      <c r="F18" s="27"/>
      <c r="G18" s="27"/>
      <c r="H18" s="11"/>
      <c r="I18" s="10"/>
      <c r="J18" s="10"/>
      <c r="K18" s="10"/>
      <c r="L18" s="241" t="s">
        <v>96</v>
      </c>
      <c r="M18" s="242"/>
      <c r="N18" s="238"/>
      <c r="O18" s="233">
        <f>SUMIF($Y$26:$Y$981,"DOCBUR",$AB$26:$AB$981)</f>
        <v>0</v>
      </c>
      <c r="P18" s="233">
        <f>SUMIF($Y$26:$Y$981,"DOCBUR",$AC$26:$AC$981)</f>
        <v>0</v>
      </c>
      <c r="Q18" s="234">
        <f t="shared" si="0"/>
        <v>0</v>
      </c>
      <c r="R18" s="245"/>
      <c r="S18" s="245"/>
      <c r="T18" s="11"/>
      <c r="U18" s="11"/>
      <c r="V18" s="11"/>
      <c r="W18" s="11"/>
      <c r="X18" s="10"/>
      <c r="Y18" s="10"/>
      <c r="Z18" s="10"/>
      <c r="AA18" s="10"/>
      <c r="AB18" s="10"/>
      <c r="AC18" s="10"/>
      <c r="AD18" s="10"/>
      <c r="AE18" s="11"/>
      <c r="AF18" s="27"/>
      <c r="AG18" s="27"/>
      <c r="AH18" s="8"/>
    </row>
    <row r="19" spans="1:31" ht="16.5" thickBot="1">
      <c r="A19" s="137"/>
      <c r="B19" s="137"/>
      <c r="C19" s="2"/>
      <c r="D19" s="138"/>
      <c r="E19" s="138"/>
      <c r="F19" s="138"/>
      <c r="G19" s="138"/>
      <c r="H19" s="15"/>
      <c r="I19" s="15"/>
      <c r="J19" s="143"/>
      <c r="K19" s="2"/>
      <c r="L19" s="241" t="s">
        <v>97</v>
      </c>
      <c r="M19" s="242"/>
      <c r="N19" s="238"/>
      <c r="O19" s="233">
        <f>SUMIF($Y$26:$Y$981,"DOCBIBLIO",$AB$26:$AB$981)</f>
        <v>0</v>
      </c>
      <c r="P19" s="233">
        <f>SUMIF($Y$26:$Y$981,"DOCBIBLIO",$AC$26:$AC$981)</f>
        <v>0</v>
      </c>
      <c r="Q19" s="234">
        <f t="shared" si="0"/>
        <v>0</v>
      </c>
      <c r="R19" s="244"/>
      <c r="S19" s="244"/>
      <c r="T19" s="138"/>
      <c r="U19" s="139"/>
      <c r="V19" s="139"/>
      <c r="W19" s="140"/>
      <c r="X19" s="142"/>
      <c r="Y19" s="16"/>
      <c r="Z19" s="15"/>
      <c r="AA19" s="15"/>
      <c r="AB19" s="15"/>
      <c r="AC19" s="15"/>
      <c r="AD19" s="15"/>
      <c r="AE19" s="15"/>
    </row>
    <row r="20" spans="1:31" ht="15.75">
      <c r="A20" s="137"/>
      <c r="B20" s="137"/>
      <c r="C20" s="2"/>
      <c r="D20" s="138"/>
      <c r="E20" s="138"/>
      <c r="F20" s="138"/>
      <c r="G20" s="138"/>
      <c r="H20" s="15"/>
      <c r="I20" s="15"/>
      <c r="J20" s="143"/>
      <c r="K20" s="2"/>
      <c r="L20" s="137"/>
      <c r="M20" s="138"/>
      <c r="N20" s="138"/>
      <c r="O20" s="139"/>
      <c r="P20" s="140"/>
      <c r="Q20" s="142"/>
      <c r="R20" s="244"/>
      <c r="S20" s="244"/>
      <c r="T20" s="138"/>
      <c r="U20" s="139"/>
      <c r="V20" s="139"/>
      <c r="W20" s="140"/>
      <c r="X20" s="142"/>
      <c r="Y20" s="16"/>
      <c r="Z20" s="15"/>
      <c r="AA20" s="15"/>
      <c r="AB20" s="15"/>
      <c r="AC20" s="15"/>
      <c r="AD20" s="15"/>
      <c r="AE20" s="15"/>
    </row>
    <row r="21" spans="1:34" s="28" customFormat="1" ht="13.5" thickBot="1">
      <c r="A21" s="50"/>
      <c r="B21" s="27"/>
      <c r="C21" s="29"/>
      <c r="D21" s="27"/>
      <c r="E21" s="27"/>
      <c r="F21" s="27"/>
      <c r="G21" s="27"/>
      <c r="H21" s="11"/>
      <c r="I21" s="10"/>
      <c r="J21" s="10"/>
      <c r="K21" s="10"/>
      <c r="L21" s="27"/>
      <c r="M21" s="27"/>
      <c r="N21" s="27"/>
      <c r="O21" s="27"/>
      <c r="P21" s="27"/>
      <c r="Q21" s="27"/>
      <c r="R21" s="27"/>
      <c r="S21" s="27"/>
      <c r="T21" s="11"/>
      <c r="U21" s="11"/>
      <c r="V21" s="11"/>
      <c r="W21" s="11"/>
      <c r="X21" s="10"/>
      <c r="Y21" s="10"/>
      <c r="Z21" s="10"/>
      <c r="AA21" s="10"/>
      <c r="AB21" s="10"/>
      <c r="AC21" s="10"/>
      <c r="AD21" s="10"/>
      <c r="AE21" s="11"/>
      <c r="AF21" s="27"/>
      <c r="AG21" s="27"/>
      <c r="AH21" s="8"/>
    </row>
    <row r="22" spans="1:31" ht="12.75">
      <c r="A22" s="375" t="s">
        <v>16</v>
      </c>
      <c r="B22" s="376"/>
      <c r="C22" s="377"/>
      <c r="D22" s="377"/>
      <c r="E22" s="377"/>
      <c r="F22" s="377"/>
      <c r="G22" s="378"/>
      <c r="H22" s="372" t="s">
        <v>27</v>
      </c>
      <c r="I22" s="373"/>
      <c r="J22" s="373"/>
      <c r="K22" s="374"/>
      <c r="L22" s="372" t="s">
        <v>55</v>
      </c>
      <c r="M22" s="373"/>
      <c r="N22" s="373"/>
      <c r="O22" s="373"/>
      <c r="P22" s="373"/>
      <c r="Q22" s="373"/>
      <c r="R22" s="374"/>
      <c r="S22" s="163"/>
      <c r="T22" s="390" t="s">
        <v>95</v>
      </c>
      <c r="U22" s="391"/>
      <c r="V22" s="391"/>
      <c r="W22" s="391"/>
      <c r="X22" s="391"/>
      <c r="Y22" s="404" t="s">
        <v>35</v>
      </c>
      <c r="Z22" s="405"/>
      <c r="AA22" s="405"/>
      <c r="AB22" s="405"/>
      <c r="AC22" s="191"/>
      <c r="AD22" s="167"/>
      <c r="AE22" s="395" t="s">
        <v>0</v>
      </c>
    </row>
    <row r="23" spans="1:31" ht="12.75" customHeight="1">
      <c r="A23" s="382" t="s">
        <v>24</v>
      </c>
      <c r="B23" s="384" t="s">
        <v>25</v>
      </c>
      <c r="C23" s="385"/>
      <c r="D23" s="385"/>
      <c r="E23" s="385"/>
      <c r="F23" s="386"/>
      <c r="G23" s="383" t="s">
        <v>19</v>
      </c>
      <c r="H23" s="379"/>
      <c r="I23" s="380"/>
      <c r="J23" s="380"/>
      <c r="K23" s="381" t="s">
        <v>22</v>
      </c>
      <c r="L23" s="392" t="s">
        <v>4</v>
      </c>
      <c r="M23" s="393" t="s">
        <v>26</v>
      </c>
      <c r="N23" s="393" t="s">
        <v>20</v>
      </c>
      <c r="O23" s="380" t="s">
        <v>30</v>
      </c>
      <c r="P23" s="380"/>
      <c r="Q23" s="380"/>
      <c r="R23" s="388" t="s">
        <v>722</v>
      </c>
      <c r="S23" s="388" t="s">
        <v>92</v>
      </c>
      <c r="T23" s="379" t="s">
        <v>90</v>
      </c>
      <c r="U23" s="387" t="s">
        <v>44</v>
      </c>
      <c r="V23" s="387" t="s">
        <v>93</v>
      </c>
      <c r="W23" s="387" t="s">
        <v>48</v>
      </c>
      <c r="X23" s="394" t="s">
        <v>45</v>
      </c>
      <c r="Y23" s="401" t="s">
        <v>31</v>
      </c>
      <c r="Z23" s="399" t="s">
        <v>26</v>
      </c>
      <c r="AA23" s="399" t="s">
        <v>724</v>
      </c>
      <c r="AB23" s="399" t="s">
        <v>723</v>
      </c>
      <c r="AC23" s="387" t="s">
        <v>92</v>
      </c>
      <c r="AD23" s="398" t="s">
        <v>56</v>
      </c>
      <c r="AE23" s="396"/>
    </row>
    <row r="24" spans="1:31" ht="23.25" customHeight="1">
      <c r="A24" s="382"/>
      <c r="B24" s="25" t="s">
        <v>37</v>
      </c>
      <c r="C24" s="51" t="s">
        <v>17</v>
      </c>
      <c r="D24" s="51" t="s">
        <v>18</v>
      </c>
      <c r="E24" s="51" t="s">
        <v>23</v>
      </c>
      <c r="F24" s="120" t="s">
        <v>41</v>
      </c>
      <c r="G24" s="383" t="s">
        <v>19</v>
      </c>
      <c r="H24" s="123" t="s">
        <v>17</v>
      </c>
      <c r="I24" s="12" t="s">
        <v>18</v>
      </c>
      <c r="J24" s="12" t="s">
        <v>19</v>
      </c>
      <c r="K24" s="381"/>
      <c r="L24" s="392"/>
      <c r="M24" s="393" t="s">
        <v>26</v>
      </c>
      <c r="N24" s="393" t="s">
        <v>20</v>
      </c>
      <c r="O24" s="51" t="s">
        <v>80</v>
      </c>
      <c r="P24" s="51" t="s">
        <v>81</v>
      </c>
      <c r="Q24" s="51" t="s">
        <v>21</v>
      </c>
      <c r="R24" s="410"/>
      <c r="S24" s="389"/>
      <c r="T24" s="379"/>
      <c r="U24" s="387"/>
      <c r="V24" s="387"/>
      <c r="W24" s="387"/>
      <c r="X24" s="387"/>
      <c r="Y24" s="402"/>
      <c r="Z24" s="400"/>
      <c r="AA24" s="400"/>
      <c r="AB24" s="400"/>
      <c r="AC24" s="403"/>
      <c r="AD24" s="398"/>
      <c r="AE24" s="397"/>
    </row>
    <row r="25" spans="1:31" ht="12.75">
      <c r="A25" s="213"/>
      <c r="B25" s="214"/>
      <c r="C25" s="215"/>
      <c r="D25" s="215"/>
      <c r="E25" s="215"/>
      <c r="F25" s="215"/>
      <c r="G25" s="216"/>
      <c r="H25" s="217"/>
      <c r="I25" s="218"/>
      <c r="J25" s="218"/>
      <c r="K25" s="219"/>
      <c r="L25" s="213"/>
      <c r="M25" s="220"/>
      <c r="N25" s="220"/>
      <c r="O25" s="215"/>
      <c r="P25" s="215"/>
      <c r="Q25" s="215"/>
      <c r="R25" s="221"/>
      <c r="S25" s="222"/>
      <c r="T25" s="223"/>
      <c r="U25" s="223"/>
      <c r="V25" s="223"/>
      <c r="W25" s="223"/>
      <c r="X25" s="223"/>
      <c r="Y25" s="225"/>
      <c r="Z25" s="223"/>
      <c r="AA25" s="223"/>
      <c r="AB25" s="223"/>
      <c r="AC25" s="223"/>
      <c r="AD25" s="224"/>
      <c r="AE25" s="221"/>
    </row>
    <row r="26" spans="1:31" s="22" customFormat="1" ht="12.75">
      <c r="A26" s="199" t="s">
        <v>718</v>
      </c>
      <c r="B26" s="200" t="s">
        <v>122</v>
      </c>
      <c r="C26" s="195"/>
      <c r="D26" s="200" t="s">
        <v>145</v>
      </c>
      <c r="E26" s="195"/>
      <c r="F26" s="200"/>
      <c r="G26" s="226"/>
      <c r="H26" s="201"/>
      <c r="I26" s="202"/>
      <c r="J26" s="203"/>
      <c r="K26" s="204"/>
      <c r="L26" s="201"/>
      <c r="M26" s="205"/>
      <c r="N26" s="205"/>
      <c r="O26" s="205"/>
      <c r="P26" s="205"/>
      <c r="Q26" s="205"/>
      <c r="R26" s="206"/>
      <c r="S26" s="231">
        <f aca="true" t="shared" si="1" ref="S26:S33">IF(T26="O",R26,0)</f>
        <v>0</v>
      </c>
      <c r="T26" s="207"/>
      <c r="U26" s="202"/>
      <c r="V26" s="202"/>
      <c r="W26" s="208"/>
      <c r="X26" s="208"/>
      <c r="Y26" s="209"/>
      <c r="Z26" s="210"/>
      <c r="AA26" s="202"/>
      <c r="AB26" s="202"/>
      <c r="AC26" s="235">
        <f aca="true" t="shared" si="2" ref="AC26:AC33">IF(AD26="O",AB26,0)</f>
        <v>0</v>
      </c>
      <c r="AD26" s="211"/>
      <c r="AE26" s="212"/>
    </row>
    <row r="27" spans="1:31" s="22" customFormat="1" ht="12.75">
      <c r="A27" s="199"/>
      <c r="B27" s="200"/>
      <c r="C27" s="195"/>
      <c r="D27" s="200"/>
      <c r="E27" s="195"/>
      <c r="F27" s="200"/>
      <c r="G27" s="226"/>
      <c r="H27" s="201"/>
      <c r="I27" s="202"/>
      <c r="J27" s="203"/>
      <c r="K27" s="204"/>
      <c r="L27" s="201"/>
      <c r="M27" s="205"/>
      <c r="N27" s="205"/>
      <c r="O27" s="205"/>
      <c r="P27" s="205"/>
      <c r="Q27" s="205"/>
      <c r="R27" s="206"/>
      <c r="S27" s="231">
        <f t="shared" si="1"/>
        <v>0</v>
      </c>
      <c r="T27" s="207"/>
      <c r="U27" s="202"/>
      <c r="V27" s="202"/>
      <c r="W27" s="208"/>
      <c r="X27" s="208"/>
      <c r="Y27" s="209"/>
      <c r="Z27" s="210"/>
      <c r="AA27" s="202"/>
      <c r="AB27" s="202"/>
      <c r="AC27" s="235">
        <f t="shared" si="2"/>
        <v>0</v>
      </c>
      <c r="AD27" s="211"/>
      <c r="AE27" s="212"/>
    </row>
    <row r="28" spans="1:31" s="22" customFormat="1" ht="12.75">
      <c r="A28" s="60"/>
      <c r="B28" s="52"/>
      <c r="C28" s="195"/>
      <c r="D28" s="52"/>
      <c r="E28" s="192"/>
      <c r="F28" s="52"/>
      <c r="G28" s="227"/>
      <c r="H28" s="54"/>
      <c r="I28" s="56"/>
      <c r="J28" s="196"/>
      <c r="K28" s="57"/>
      <c r="L28" s="54"/>
      <c r="M28" s="53"/>
      <c r="N28" s="53"/>
      <c r="O28" s="53"/>
      <c r="P28" s="53"/>
      <c r="Q28" s="53"/>
      <c r="R28" s="55"/>
      <c r="S28" s="231">
        <f t="shared" si="1"/>
        <v>0</v>
      </c>
      <c r="T28" s="164"/>
      <c r="U28" s="56"/>
      <c r="V28" s="56"/>
      <c r="W28" s="121"/>
      <c r="X28" s="121"/>
      <c r="Y28" s="171"/>
      <c r="Z28" s="58"/>
      <c r="AA28" s="56"/>
      <c r="AB28" s="188"/>
      <c r="AC28" s="235">
        <f t="shared" si="2"/>
        <v>0</v>
      </c>
      <c r="AD28" s="168"/>
      <c r="AE28" s="59"/>
    </row>
    <row r="29" spans="1:31" s="22" customFormat="1" ht="12.75">
      <c r="A29" s="199"/>
      <c r="B29" s="200"/>
      <c r="C29" s="195"/>
      <c r="D29" s="200"/>
      <c r="E29" s="195"/>
      <c r="F29" s="200"/>
      <c r="G29" s="226"/>
      <c r="H29" s="201"/>
      <c r="I29" s="202"/>
      <c r="J29" s="203"/>
      <c r="K29" s="204"/>
      <c r="L29" s="201"/>
      <c r="M29" s="205"/>
      <c r="N29" s="205"/>
      <c r="O29" s="205"/>
      <c r="P29" s="205"/>
      <c r="Q29" s="205"/>
      <c r="R29" s="206"/>
      <c r="S29" s="231">
        <f t="shared" si="1"/>
        <v>0</v>
      </c>
      <c r="T29" s="207"/>
      <c r="U29" s="202"/>
      <c r="V29" s="202"/>
      <c r="W29" s="208"/>
      <c r="X29" s="208"/>
      <c r="Y29" s="209"/>
      <c r="Z29" s="210"/>
      <c r="AA29" s="202"/>
      <c r="AB29" s="202"/>
      <c r="AC29" s="235">
        <f t="shared" si="2"/>
        <v>0</v>
      </c>
      <c r="AD29" s="211"/>
      <c r="AE29" s="212"/>
    </row>
    <row r="30" spans="1:31" s="22" customFormat="1" ht="12.75">
      <c r="A30" s="199"/>
      <c r="B30" s="200"/>
      <c r="C30" s="195"/>
      <c r="D30" s="200"/>
      <c r="E30" s="195"/>
      <c r="F30" s="200"/>
      <c r="G30" s="226"/>
      <c r="H30" s="201"/>
      <c r="I30" s="202"/>
      <c r="J30" s="203"/>
      <c r="K30" s="204"/>
      <c r="L30" s="201"/>
      <c r="M30" s="205"/>
      <c r="N30" s="205"/>
      <c r="O30" s="205"/>
      <c r="P30" s="205"/>
      <c r="Q30" s="205"/>
      <c r="R30" s="206"/>
      <c r="S30" s="231">
        <f t="shared" si="1"/>
        <v>0</v>
      </c>
      <c r="T30" s="207"/>
      <c r="U30" s="202"/>
      <c r="V30" s="202"/>
      <c r="W30" s="208"/>
      <c r="X30" s="208"/>
      <c r="Y30" s="209"/>
      <c r="Z30" s="210"/>
      <c r="AA30" s="202"/>
      <c r="AB30" s="202"/>
      <c r="AC30" s="235">
        <f t="shared" si="2"/>
        <v>0</v>
      </c>
      <c r="AD30" s="211"/>
      <c r="AE30" s="212"/>
    </row>
    <row r="31" spans="1:31" s="22" customFormat="1" ht="12.75">
      <c r="A31" s="60"/>
      <c r="B31" s="52"/>
      <c r="C31" s="195"/>
      <c r="D31" s="52"/>
      <c r="E31" s="192"/>
      <c r="F31" s="52"/>
      <c r="G31" s="227"/>
      <c r="H31" s="54"/>
      <c r="I31" s="56"/>
      <c r="J31" s="196"/>
      <c r="K31" s="57"/>
      <c r="L31" s="54"/>
      <c r="M31" s="53"/>
      <c r="N31" s="53"/>
      <c r="O31" s="53"/>
      <c r="P31" s="53"/>
      <c r="Q31" s="53"/>
      <c r="R31" s="55"/>
      <c r="S31" s="231">
        <f t="shared" si="1"/>
        <v>0</v>
      </c>
      <c r="T31" s="164"/>
      <c r="U31" s="56"/>
      <c r="V31" s="56"/>
      <c r="W31" s="121"/>
      <c r="X31" s="121"/>
      <c r="Y31" s="171"/>
      <c r="Z31" s="58"/>
      <c r="AA31" s="56"/>
      <c r="AB31" s="188"/>
      <c r="AC31" s="235">
        <f t="shared" si="2"/>
        <v>0</v>
      </c>
      <c r="AD31" s="168"/>
      <c r="AE31" s="59"/>
    </row>
    <row r="32" spans="1:31" s="22" customFormat="1" ht="12.75">
      <c r="A32" s="60"/>
      <c r="B32" s="52"/>
      <c r="C32" s="192"/>
      <c r="D32" s="52"/>
      <c r="E32" s="192"/>
      <c r="F32" s="52"/>
      <c r="G32" s="227"/>
      <c r="H32" s="54"/>
      <c r="I32" s="56"/>
      <c r="J32" s="196"/>
      <c r="K32" s="57"/>
      <c r="L32" s="54"/>
      <c r="M32" s="53"/>
      <c r="N32" s="53"/>
      <c r="O32" s="53"/>
      <c r="P32" s="53"/>
      <c r="Q32" s="53"/>
      <c r="R32" s="55"/>
      <c r="S32" s="231">
        <f t="shared" si="1"/>
        <v>0</v>
      </c>
      <c r="T32" s="164"/>
      <c r="U32" s="56"/>
      <c r="V32" s="56"/>
      <c r="W32" s="121"/>
      <c r="X32" s="121"/>
      <c r="Y32" s="171"/>
      <c r="Z32" s="58"/>
      <c r="AA32" s="56"/>
      <c r="AB32" s="188"/>
      <c r="AC32" s="235">
        <f t="shared" si="2"/>
        <v>0</v>
      </c>
      <c r="AD32" s="168"/>
      <c r="AE32" s="59"/>
    </row>
    <row r="33" spans="1:31" s="22" customFormat="1" ht="12.75">
      <c r="A33" s="124"/>
      <c r="B33" s="125"/>
      <c r="C33" s="193"/>
      <c r="D33" s="125"/>
      <c r="E33" s="193"/>
      <c r="F33" s="125"/>
      <c r="G33" s="228"/>
      <c r="H33" s="126"/>
      <c r="I33" s="129"/>
      <c r="J33" s="197"/>
      <c r="K33" s="131"/>
      <c r="L33" s="126"/>
      <c r="M33" s="127"/>
      <c r="N33" s="127"/>
      <c r="O33" s="127"/>
      <c r="P33" s="127"/>
      <c r="Q33" s="127"/>
      <c r="R33" s="128"/>
      <c r="S33" s="231">
        <f t="shared" si="1"/>
        <v>0</v>
      </c>
      <c r="T33" s="165"/>
      <c r="U33" s="129"/>
      <c r="V33" s="129"/>
      <c r="W33" s="130"/>
      <c r="X33" s="130"/>
      <c r="Y33" s="172"/>
      <c r="Z33" s="132"/>
      <c r="AA33" s="129"/>
      <c r="AB33" s="189"/>
      <c r="AC33" s="235">
        <f t="shared" si="2"/>
        <v>0</v>
      </c>
      <c r="AD33" s="169"/>
      <c r="AE33" s="133"/>
    </row>
    <row r="34" spans="1:31" s="22" customFormat="1" ht="12.75">
      <c r="A34" s="124"/>
      <c r="B34" s="125"/>
      <c r="C34" s="193"/>
      <c r="D34" s="125"/>
      <c r="E34" s="193"/>
      <c r="F34" s="125"/>
      <c r="G34" s="228"/>
      <c r="H34" s="126"/>
      <c r="I34" s="129"/>
      <c r="J34" s="197"/>
      <c r="K34" s="131"/>
      <c r="L34" s="126"/>
      <c r="M34" s="127"/>
      <c r="N34" s="127"/>
      <c r="O34" s="127"/>
      <c r="P34" s="127"/>
      <c r="Q34" s="127"/>
      <c r="R34" s="128"/>
      <c r="S34" s="231">
        <f aca="true" t="shared" si="3" ref="S34:S60">IF(T34="O",R34,0)</f>
        <v>0</v>
      </c>
      <c r="T34" s="165"/>
      <c r="U34" s="129"/>
      <c r="V34" s="129"/>
      <c r="W34" s="130"/>
      <c r="X34" s="130"/>
      <c r="Y34" s="172"/>
      <c r="Z34" s="132"/>
      <c r="AA34" s="129"/>
      <c r="AB34" s="189"/>
      <c r="AC34" s="235">
        <f aca="true" t="shared" si="4" ref="AC34:AC60">IF(AD34="O",AB34,0)</f>
        <v>0</v>
      </c>
      <c r="AD34" s="169"/>
      <c r="AE34" s="133"/>
    </row>
    <row r="35" spans="1:31" s="22" customFormat="1" ht="12.75">
      <c r="A35" s="124"/>
      <c r="B35" s="125"/>
      <c r="C35" s="193"/>
      <c r="D35" s="125"/>
      <c r="E35" s="193"/>
      <c r="F35" s="125"/>
      <c r="G35" s="228"/>
      <c r="H35" s="126"/>
      <c r="I35" s="129"/>
      <c r="J35" s="197"/>
      <c r="K35" s="131"/>
      <c r="L35" s="126"/>
      <c r="M35" s="127"/>
      <c r="N35" s="127"/>
      <c r="O35" s="127"/>
      <c r="P35" s="127"/>
      <c r="Q35" s="127"/>
      <c r="R35" s="128"/>
      <c r="S35" s="231">
        <f t="shared" si="3"/>
        <v>0</v>
      </c>
      <c r="T35" s="165"/>
      <c r="U35" s="129"/>
      <c r="V35" s="129"/>
      <c r="W35" s="130"/>
      <c r="X35" s="130"/>
      <c r="Y35" s="172"/>
      <c r="Z35" s="132"/>
      <c r="AA35" s="129"/>
      <c r="AB35" s="189"/>
      <c r="AC35" s="235">
        <f t="shared" si="4"/>
        <v>0</v>
      </c>
      <c r="AD35" s="169"/>
      <c r="AE35" s="133"/>
    </row>
    <row r="36" spans="1:31" s="22" customFormat="1" ht="12.75">
      <c r="A36" s="124"/>
      <c r="B36" s="125"/>
      <c r="C36" s="193"/>
      <c r="D36" s="125"/>
      <c r="E36" s="193"/>
      <c r="F36" s="125"/>
      <c r="G36" s="228"/>
      <c r="H36" s="126"/>
      <c r="I36" s="129"/>
      <c r="J36" s="197"/>
      <c r="K36" s="131"/>
      <c r="L36" s="126"/>
      <c r="M36" s="127"/>
      <c r="N36" s="127"/>
      <c r="O36" s="127"/>
      <c r="P36" s="127"/>
      <c r="Q36" s="127"/>
      <c r="R36" s="128"/>
      <c r="S36" s="231">
        <f t="shared" si="3"/>
        <v>0</v>
      </c>
      <c r="T36" s="165"/>
      <c r="U36" s="129"/>
      <c r="V36" s="129"/>
      <c r="W36" s="130"/>
      <c r="X36" s="130"/>
      <c r="Y36" s="172"/>
      <c r="Z36" s="132"/>
      <c r="AA36" s="129"/>
      <c r="AB36" s="189"/>
      <c r="AC36" s="235">
        <f t="shared" si="4"/>
        <v>0</v>
      </c>
      <c r="AD36" s="169"/>
      <c r="AE36" s="133"/>
    </row>
    <row r="37" spans="1:31" s="22" customFormat="1" ht="12.75">
      <c r="A37" s="124"/>
      <c r="B37" s="125"/>
      <c r="C37" s="193"/>
      <c r="D37" s="125"/>
      <c r="E37" s="193"/>
      <c r="F37" s="125"/>
      <c r="G37" s="228"/>
      <c r="H37" s="126"/>
      <c r="I37" s="129"/>
      <c r="J37" s="197"/>
      <c r="K37" s="131"/>
      <c r="L37" s="126"/>
      <c r="M37" s="127"/>
      <c r="N37" s="127"/>
      <c r="O37" s="127"/>
      <c r="P37" s="127"/>
      <c r="Q37" s="127"/>
      <c r="R37" s="128"/>
      <c r="S37" s="231">
        <f t="shared" si="3"/>
        <v>0</v>
      </c>
      <c r="T37" s="165"/>
      <c r="U37" s="129"/>
      <c r="V37" s="129"/>
      <c r="W37" s="130"/>
      <c r="X37" s="130"/>
      <c r="Y37" s="172"/>
      <c r="Z37" s="132"/>
      <c r="AA37" s="129"/>
      <c r="AB37" s="189"/>
      <c r="AC37" s="235">
        <f t="shared" si="4"/>
        <v>0</v>
      </c>
      <c r="AD37" s="169"/>
      <c r="AE37" s="133"/>
    </row>
    <row r="38" spans="1:31" s="22" customFormat="1" ht="12.75">
      <c r="A38" s="124"/>
      <c r="B38" s="125"/>
      <c r="C38" s="193"/>
      <c r="D38" s="125"/>
      <c r="E38" s="193"/>
      <c r="F38" s="125"/>
      <c r="G38" s="228"/>
      <c r="H38" s="126"/>
      <c r="I38" s="129"/>
      <c r="J38" s="197"/>
      <c r="K38" s="131"/>
      <c r="L38" s="126"/>
      <c r="M38" s="127"/>
      <c r="N38" s="127"/>
      <c r="O38" s="127"/>
      <c r="P38" s="127"/>
      <c r="Q38" s="127"/>
      <c r="R38" s="128"/>
      <c r="S38" s="231">
        <f t="shared" si="3"/>
        <v>0</v>
      </c>
      <c r="T38" s="165"/>
      <c r="U38" s="129"/>
      <c r="V38" s="129"/>
      <c r="W38" s="130"/>
      <c r="X38" s="130"/>
      <c r="Y38" s="172"/>
      <c r="Z38" s="132"/>
      <c r="AA38" s="129"/>
      <c r="AB38" s="189"/>
      <c r="AC38" s="235">
        <f t="shared" si="4"/>
        <v>0</v>
      </c>
      <c r="AD38" s="169"/>
      <c r="AE38" s="133"/>
    </row>
    <row r="39" spans="1:31" s="22" customFormat="1" ht="12.75">
      <c r="A39" s="124"/>
      <c r="B39" s="125"/>
      <c r="C39" s="193"/>
      <c r="D39" s="125"/>
      <c r="E39" s="193"/>
      <c r="F39" s="125"/>
      <c r="G39" s="228"/>
      <c r="H39" s="126"/>
      <c r="I39" s="129"/>
      <c r="J39" s="197"/>
      <c r="K39" s="131"/>
      <c r="L39" s="126"/>
      <c r="M39" s="127"/>
      <c r="N39" s="127"/>
      <c r="O39" s="127"/>
      <c r="P39" s="127"/>
      <c r="Q39" s="127"/>
      <c r="R39" s="128"/>
      <c r="S39" s="231">
        <f t="shared" si="3"/>
        <v>0</v>
      </c>
      <c r="T39" s="165"/>
      <c r="U39" s="129"/>
      <c r="V39" s="129"/>
      <c r="W39" s="130"/>
      <c r="X39" s="130"/>
      <c r="Y39" s="172"/>
      <c r="Z39" s="132"/>
      <c r="AA39" s="129"/>
      <c r="AB39" s="189"/>
      <c r="AC39" s="235">
        <f t="shared" si="4"/>
        <v>0</v>
      </c>
      <c r="AD39" s="169"/>
      <c r="AE39" s="133"/>
    </row>
    <row r="40" spans="1:31" s="22" customFormat="1" ht="12.75">
      <c r="A40" s="124"/>
      <c r="B40" s="125"/>
      <c r="C40" s="193"/>
      <c r="D40" s="125"/>
      <c r="E40" s="193"/>
      <c r="F40" s="125"/>
      <c r="G40" s="228"/>
      <c r="H40" s="126"/>
      <c r="I40" s="129"/>
      <c r="J40" s="197"/>
      <c r="K40" s="131"/>
      <c r="L40" s="126"/>
      <c r="M40" s="127"/>
      <c r="N40" s="127"/>
      <c r="O40" s="127"/>
      <c r="P40" s="127"/>
      <c r="Q40" s="127"/>
      <c r="R40" s="128"/>
      <c r="S40" s="231">
        <f t="shared" si="3"/>
        <v>0</v>
      </c>
      <c r="T40" s="165"/>
      <c r="U40" s="129"/>
      <c r="V40" s="129"/>
      <c r="W40" s="130"/>
      <c r="X40" s="130"/>
      <c r="Y40" s="172"/>
      <c r="Z40" s="132"/>
      <c r="AA40" s="129"/>
      <c r="AB40" s="189"/>
      <c r="AC40" s="235">
        <f t="shared" si="4"/>
        <v>0</v>
      </c>
      <c r="AD40" s="169"/>
      <c r="AE40" s="133"/>
    </row>
    <row r="41" spans="1:31" s="22" customFormat="1" ht="12.75">
      <c r="A41" s="124"/>
      <c r="B41" s="125"/>
      <c r="C41" s="193"/>
      <c r="D41" s="125"/>
      <c r="E41" s="193"/>
      <c r="F41" s="125"/>
      <c r="G41" s="228"/>
      <c r="H41" s="126"/>
      <c r="I41" s="129"/>
      <c r="J41" s="197"/>
      <c r="K41" s="131"/>
      <c r="L41" s="126"/>
      <c r="M41" s="127"/>
      <c r="N41" s="127"/>
      <c r="O41" s="127"/>
      <c r="P41" s="127"/>
      <c r="Q41" s="127"/>
      <c r="R41" s="128"/>
      <c r="S41" s="231">
        <f t="shared" si="3"/>
        <v>0</v>
      </c>
      <c r="T41" s="165"/>
      <c r="U41" s="129"/>
      <c r="V41" s="129"/>
      <c r="W41" s="130"/>
      <c r="X41" s="130"/>
      <c r="Y41" s="172"/>
      <c r="Z41" s="132"/>
      <c r="AA41" s="129"/>
      <c r="AB41" s="189"/>
      <c r="AC41" s="235">
        <f t="shared" si="4"/>
        <v>0</v>
      </c>
      <c r="AD41" s="169"/>
      <c r="AE41" s="133"/>
    </row>
    <row r="42" spans="1:31" s="22" customFormat="1" ht="12.75">
      <c r="A42" s="124"/>
      <c r="B42" s="125"/>
      <c r="C42" s="193"/>
      <c r="D42" s="125"/>
      <c r="E42" s="193"/>
      <c r="F42" s="125"/>
      <c r="G42" s="228"/>
      <c r="H42" s="126"/>
      <c r="I42" s="129"/>
      <c r="J42" s="197"/>
      <c r="K42" s="131"/>
      <c r="L42" s="126"/>
      <c r="M42" s="127"/>
      <c r="N42" s="127"/>
      <c r="O42" s="127"/>
      <c r="P42" s="127"/>
      <c r="Q42" s="127"/>
      <c r="R42" s="128"/>
      <c r="S42" s="231">
        <f t="shared" si="3"/>
        <v>0</v>
      </c>
      <c r="T42" s="165"/>
      <c r="U42" s="129"/>
      <c r="V42" s="129"/>
      <c r="W42" s="130"/>
      <c r="X42" s="130"/>
      <c r="Y42" s="172"/>
      <c r="Z42" s="132"/>
      <c r="AA42" s="129"/>
      <c r="AB42" s="189"/>
      <c r="AC42" s="235">
        <f t="shared" si="4"/>
        <v>0</v>
      </c>
      <c r="AD42" s="169"/>
      <c r="AE42" s="133"/>
    </row>
    <row r="43" spans="1:31" s="22" customFormat="1" ht="12.75">
      <c r="A43" s="124"/>
      <c r="B43" s="125"/>
      <c r="C43" s="193"/>
      <c r="D43" s="125"/>
      <c r="E43" s="193"/>
      <c r="F43" s="125"/>
      <c r="G43" s="228"/>
      <c r="H43" s="126"/>
      <c r="I43" s="129"/>
      <c r="J43" s="197"/>
      <c r="K43" s="131"/>
      <c r="L43" s="126"/>
      <c r="M43" s="127"/>
      <c r="N43" s="127"/>
      <c r="O43" s="127"/>
      <c r="P43" s="127"/>
      <c r="Q43" s="127"/>
      <c r="R43" s="128"/>
      <c r="S43" s="231">
        <f t="shared" si="3"/>
        <v>0</v>
      </c>
      <c r="T43" s="165"/>
      <c r="U43" s="129"/>
      <c r="V43" s="129"/>
      <c r="W43" s="130"/>
      <c r="X43" s="130"/>
      <c r="Y43" s="172"/>
      <c r="Z43" s="132"/>
      <c r="AA43" s="129"/>
      <c r="AB43" s="189"/>
      <c r="AC43" s="235">
        <f t="shared" si="4"/>
        <v>0</v>
      </c>
      <c r="AD43" s="169"/>
      <c r="AE43" s="133"/>
    </row>
    <row r="44" spans="1:31" s="22" customFormat="1" ht="12.75">
      <c r="A44" s="124"/>
      <c r="B44" s="125"/>
      <c r="C44" s="193"/>
      <c r="D44" s="125"/>
      <c r="E44" s="193"/>
      <c r="F44" s="125"/>
      <c r="G44" s="228"/>
      <c r="H44" s="126"/>
      <c r="I44" s="129"/>
      <c r="J44" s="197"/>
      <c r="K44" s="131"/>
      <c r="L44" s="126"/>
      <c r="M44" s="127"/>
      <c r="N44" s="127"/>
      <c r="O44" s="127"/>
      <c r="P44" s="127"/>
      <c r="Q44" s="127"/>
      <c r="R44" s="128"/>
      <c r="S44" s="231">
        <f t="shared" si="3"/>
        <v>0</v>
      </c>
      <c r="T44" s="165"/>
      <c r="U44" s="129"/>
      <c r="V44" s="129"/>
      <c r="W44" s="130"/>
      <c r="X44" s="130"/>
      <c r="Y44" s="172"/>
      <c r="Z44" s="132"/>
      <c r="AA44" s="129"/>
      <c r="AB44" s="189"/>
      <c r="AC44" s="235">
        <f t="shared" si="4"/>
        <v>0</v>
      </c>
      <c r="AD44" s="169"/>
      <c r="AE44" s="133"/>
    </row>
    <row r="45" spans="1:31" s="22" customFormat="1" ht="12.75">
      <c r="A45" s="124"/>
      <c r="B45" s="125"/>
      <c r="C45" s="193"/>
      <c r="D45" s="125"/>
      <c r="E45" s="193"/>
      <c r="F45" s="125"/>
      <c r="G45" s="228"/>
      <c r="H45" s="126"/>
      <c r="I45" s="129"/>
      <c r="J45" s="197"/>
      <c r="K45" s="131"/>
      <c r="L45" s="126"/>
      <c r="M45" s="127"/>
      <c r="N45" s="127"/>
      <c r="O45" s="127"/>
      <c r="P45" s="127"/>
      <c r="Q45" s="127"/>
      <c r="R45" s="128"/>
      <c r="S45" s="231">
        <f t="shared" si="3"/>
        <v>0</v>
      </c>
      <c r="T45" s="165"/>
      <c r="U45" s="129"/>
      <c r="V45" s="129"/>
      <c r="W45" s="130"/>
      <c r="X45" s="130"/>
      <c r="Y45" s="172"/>
      <c r="Z45" s="132"/>
      <c r="AA45" s="129"/>
      <c r="AB45" s="189"/>
      <c r="AC45" s="235">
        <f t="shared" si="4"/>
        <v>0</v>
      </c>
      <c r="AD45" s="169"/>
      <c r="AE45" s="133"/>
    </row>
    <row r="46" spans="1:31" s="22" customFormat="1" ht="12.75">
      <c r="A46" s="124"/>
      <c r="B46" s="125"/>
      <c r="C46" s="193"/>
      <c r="D46" s="125"/>
      <c r="E46" s="193"/>
      <c r="F46" s="125"/>
      <c r="G46" s="228"/>
      <c r="H46" s="126"/>
      <c r="I46" s="129"/>
      <c r="J46" s="197"/>
      <c r="K46" s="131"/>
      <c r="L46" s="126"/>
      <c r="M46" s="127"/>
      <c r="N46" s="127"/>
      <c r="O46" s="127"/>
      <c r="P46" s="127"/>
      <c r="Q46" s="127"/>
      <c r="R46" s="128"/>
      <c r="S46" s="231">
        <f t="shared" si="3"/>
        <v>0</v>
      </c>
      <c r="T46" s="165"/>
      <c r="U46" s="129"/>
      <c r="V46" s="129"/>
      <c r="W46" s="130"/>
      <c r="X46" s="130"/>
      <c r="Y46" s="172"/>
      <c r="Z46" s="132"/>
      <c r="AA46" s="129"/>
      <c r="AB46" s="189"/>
      <c r="AC46" s="235">
        <f t="shared" si="4"/>
        <v>0</v>
      </c>
      <c r="AD46" s="169"/>
      <c r="AE46" s="133"/>
    </row>
    <row r="47" spans="1:31" s="22" customFormat="1" ht="12.75">
      <c r="A47" s="124"/>
      <c r="B47" s="125"/>
      <c r="C47" s="193"/>
      <c r="D47" s="125"/>
      <c r="E47" s="193"/>
      <c r="F47" s="125"/>
      <c r="G47" s="228"/>
      <c r="H47" s="126"/>
      <c r="I47" s="129"/>
      <c r="J47" s="197"/>
      <c r="K47" s="131"/>
      <c r="L47" s="126"/>
      <c r="M47" s="127"/>
      <c r="N47" s="127"/>
      <c r="O47" s="127"/>
      <c r="P47" s="127"/>
      <c r="Q47" s="127"/>
      <c r="R47" s="128"/>
      <c r="S47" s="231">
        <f t="shared" si="3"/>
        <v>0</v>
      </c>
      <c r="T47" s="165"/>
      <c r="U47" s="129"/>
      <c r="V47" s="129"/>
      <c r="W47" s="130"/>
      <c r="X47" s="130"/>
      <c r="Y47" s="172"/>
      <c r="Z47" s="132"/>
      <c r="AA47" s="129"/>
      <c r="AB47" s="189"/>
      <c r="AC47" s="235">
        <f t="shared" si="4"/>
        <v>0</v>
      </c>
      <c r="AD47" s="169"/>
      <c r="AE47" s="133"/>
    </row>
    <row r="48" spans="1:31" s="22" customFormat="1" ht="12.75">
      <c r="A48" s="124"/>
      <c r="B48" s="125"/>
      <c r="C48" s="193"/>
      <c r="D48" s="125"/>
      <c r="E48" s="193"/>
      <c r="F48" s="125"/>
      <c r="G48" s="228"/>
      <c r="H48" s="126"/>
      <c r="I48" s="129"/>
      <c r="J48" s="197"/>
      <c r="K48" s="131"/>
      <c r="L48" s="126"/>
      <c r="M48" s="127"/>
      <c r="N48" s="127"/>
      <c r="O48" s="127"/>
      <c r="P48" s="127"/>
      <c r="Q48" s="127"/>
      <c r="R48" s="128"/>
      <c r="S48" s="231">
        <f t="shared" si="3"/>
        <v>0</v>
      </c>
      <c r="T48" s="165"/>
      <c r="U48" s="129"/>
      <c r="V48" s="129"/>
      <c r="W48" s="130"/>
      <c r="X48" s="130"/>
      <c r="Y48" s="172"/>
      <c r="Z48" s="132"/>
      <c r="AA48" s="129"/>
      <c r="AB48" s="189"/>
      <c r="AC48" s="235">
        <f t="shared" si="4"/>
        <v>0</v>
      </c>
      <c r="AD48" s="169"/>
      <c r="AE48" s="133"/>
    </row>
    <row r="49" spans="1:31" s="22" customFormat="1" ht="12.75">
      <c r="A49" s="124"/>
      <c r="B49" s="125"/>
      <c r="C49" s="193"/>
      <c r="D49" s="125"/>
      <c r="E49" s="193"/>
      <c r="F49" s="125"/>
      <c r="G49" s="228"/>
      <c r="H49" s="126"/>
      <c r="I49" s="129"/>
      <c r="J49" s="197"/>
      <c r="K49" s="131"/>
      <c r="L49" s="126"/>
      <c r="M49" s="127"/>
      <c r="N49" s="127"/>
      <c r="O49" s="127"/>
      <c r="P49" s="127"/>
      <c r="Q49" s="127"/>
      <c r="R49" s="128"/>
      <c r="S49" s="231">
        <f t="shared" si="3"/>
        <v>0</v>
      </c>
      <c r="T49" s="165"/>
      <c r="U49" s="129"/>
      <c r="V49" s="129"/>
      <c r="W49" s="130"/>
      <c r="X49" s="130"/>
      <c r="Y49" s="172"/>
      <c r="Z49" s="132"/>
      <c r="AA49" s="129"/>
      <c r="AB49" s="189"/>
      <c r="AC49" s="235">
        <f t="shared" si="4"/>
        <v>0</v>
      </c>
      <c r="AD49" s="169"/>
      <c r="AE49" s="133"/>
    </row>
    <row r="50" spans="1:31" s="22" customFormat="1" ht="12.75">
      <c r="A50" s="124"/>
      <c r="B50" s="125"/>
      <c r="C50" s="193"/>
      <c r="D50" s="125"/>
      <c r="E50" s="193"/>
      <c r="F50" s="125"/>
      <c r="G50" s="228"/>
      <c r="H50" s="126"/>
      <c r="I50" s="129"/>
      <c r="J50" s="197"/>
      <c r="K50" s="131"/>
      <c r="L50" s="126"/>
      <c r="M50" s="127"/>
      <c r="N50" s="127"/>
      <c r="O50" s="127"/>
      <c r="P50" s="127"/>
      <c r="Q50" s="127"/>
      <c r="R50" s="128"/>
      <c r="S50" s="231">
        <f t="shared" si="3"/>
        <v>0</v>
      </c>
      <c r="T50" s="165"/>
      <c r="U50" s="129"/>
      <c r="V50" s="129"/>
      <c r="W50" s="130"/>
      <c r="X50" s="130"/>
      <c r="Y50" s="172"/>
      <c r="Z50" s="132"/>
      <c r="AA50" s="129"/>
      <c r="AB50" s="189"/>
      <c r="AC50" s="235">
        <f t="shared" si="4"/>
        <v>0</v>
      </c>
      <c r="AD50" s="169"/>
      <c r="AE50" s="133"/>
    </row>
    <row r="51" spans="1:31" s="22" customFormat="1" ht="12.75">
      <c r="A51" s="124"/>
      <c r="B51" s="125"/>
      <c r="C51" s="193"/>
      <c r="D51" s="125"/>
      <c r="E51" s="193"/>
      <c r="F51" s="125"/>
      <c r="G51" s="228"/>
      <c r="H51" s="126"/>
      <c r="I51" s="129"/>
      <c r="J51" s="197"/>
      <c r="K51" s="131"/>
      <c r="L51" s="126"/>
      <c r="M51" s="127"/>
      <c r="N51" s="127"/>
      <c r="O51" s="127"/>
      <c r="P51" s="127"/>
      <c r="Q51" s="127"/>
      <c r="R51" s="128"/>
      <c r="S51" s="231">
        <f t="shared" si="3"/>
        <v>0</v>
      </c>
      <c r="T51" s="165"/>
      <c r="U51" s="129"/>
      <c r="V51" s="129"/>
      <c r="W51" s="130"/>
      <c r="X51" s="130"/>
      <c r="Y51" s="172"/>
      <c r="Z51" s="132"/>
      <c r="AA51" s="129"/>
      <c r="AB51" s="189"/>
      <c r="AC51" s="235">
        <f t="shared" si="4"/>
        <v>0</v>
      </c>
      <c r="AD51" s="169"/>
      <c r="AE51" s="133"/>
    </row>
    <row r="52" spans="1:31" s="22" customFormat="1" ht="12.75">
      <c r="A52" s="124"/>
      <c r="B52" s="125"/>
      <c r="C52" s="193"/>
      <c r="D52" s="125"/>
      <c r="E52" s="193"/>
      <c r="F52" s="125"/>
      <c r="G52" s="228"/>
      <c r="H52" s="126"/>
      <c r="I52" s="129"/>
      <c r="J52" s="197"/>
      <c r="K52" s="131"/>
      <c r="L52" s="126"/>
      <c r="M52" s="127"/>
      <c r="N52" s="127"/>
      <c r="O52" s="127"/>
      <c r="P52" s="127"/>
      <c r="Q52" s="127"/>
      <c r="R52" s="128"/>
      <c r="S52" s="231">
        <f t="shared" si="3"/>
        <v>0</v>
      </c>
      <c r="T52" s="165"/>
      <c r="U52" s="129"/>
      <c r="V52" s="129"/>
      <c r="W52" s="130"/>
      <c r="X52" s="130"/>
      <c r="Y52" s="172"/>
      <c r="Z52" s="132"/>
      <c r="AA52" s="129"/>
      <c r="AB52" s="189"/>
      <c r="AC52" s="235">
        <f t="shared" si="4"/>
        <v>0</v>
      </c>
      <c r="AD52" s="169"/>
      <c r="AE52" s="133"/>
    </row>
    <row r="53" spans="1:31" s="22" customFormat="1" ht="12.75">
      <c r="A53" s="124"/>
      <c r="B53" s="125"/>
      <c r="C53" s="193"/>
      <c r="D53" s="125"/>
      <c r="E53" s="193"/>
      <c r="F53" s="125"/>
      <c r="G53" s="228"/>
      <c r="H53" s="126"/>
      <c r="I53" s="129"/>
      <c r="J53" s="197"/>
      <c r="K53" s="131"/>
      <c r="L53" s="126"/>
      <c r="M53" s="127"/>
      <c r="N53" s="127"/>
      <c r="O53" s="127"/>
      <c r="P53" s="127"/>
      <c r="Q53" s="127"/>
      <c r="R53" s="128"/>
      <c r="S53" s="231">
        <f t="shared" si="3"/>
        <v>0</v>
      </c>
      <c r="T53" s="165"/>
      <c r="U53" s="129"/>
      <c r="V53" s="129"/>
      <c r="W53" s="130"/>
      <c r="X53" s="130"/>
      <c r="Y53" s="172"/>
      <c r="Z53" s="132"/>
      <c r="AA53" s="129"/>
      <c r="AB53" s="189"/>
      <c r="AC53" s="235">
        <f t="shared" si="4"/>
        <v>0</v>
      </c>
      <c r="AD53" s="169"/>
      <c r="AE53" s="133"/>
    </row>
    <row r="54" spans="1:31" ht="12.75">
      <c r="A54" s="124"/>
      <c r="B54" s="125"/>
      <c r="C54" s="193"/>
      <c r="D54" s="125"/>
      <c r="E54" s="193"/>
      <c r="F54" s="125"/>
      <c r="G54" s="228"/>
      <c r="H54" s="126"/>
      <c r="I54" s="129"/>
      <c r="J54" s="197"/>
      <c r="K54" s="131"/>
      <c r="L54" s="126"/>
      <c r="M54" s="127"/>
      <c r="N54" s="127"/>
      <c r="O54" s="127"/>
      <c r="P54" s="127"/>
      <c r="Q54" s="127"/>
      <c r="R54" s="128"/>
      <c r="S54" s="231">
        <f t="shared" si="3"/>
        <v>0</v>
      </c>
      <c r="T54" s="165"/>
      <c r="U54" s="129"/>
      <c r="V54" s="129"/>
      <c r="W54" s="130"/>
      <c r="X54" s="130"/>
      <c r="Y54" s="172"/>
      <c r="Z54" s="132"/>
      <c r="AA54" s="129"/>
      <c r="AB54" s="189"/>
      <c r="AC54" s="235">
        <f t="shared" si="4"/>
        <v>0</v>
      </c>
      <c r="AD54" s="169"/>
      <c r="AE54" s="133"/>
    </row>
    <row r="55" spans="1:31" ht="12.75">
      <c r="A55" s="124"/>
      <c r="B55" s="125"/>
      <c r="C55" s="193"/>
      <c r="D55" s="125"/>
      <c r="E55" s="193"/>
      <c r="F55" s="125"/>
      <c r="G55" s="228"/>
      <c r="H55" s="126"/>
      <c r="I55" s="129"/>
      <c r="J55" s="197"/>
      <c r="K55" s="131"/>
      <c r="L55" s="126"/>
      <c r="M55" s="127"/>
      <c r="N55" s="127"/>
      <c r="O55" s="127"/>
      <c r="P55" s="127"/>
      <c r="Q55" s="127"/>
      <c r="R55" s="128"/>
      <c r="S55" s="231">
        <f t="shared" si="3"/>
        <v>0</v>
      </c>
      <c r="T55" s="165"/>
      <c r="U55" s="129"/>
      <c r="V55" s="129"/>
      <c r="W55" s="130"/>
      <c r="X55" s="130"/>
      <c r="Y55" s="172"/>
      <c r="Z55" s="132"/>
      <c r="AA55" s="129"/>
      <c r="AB55" s="189"/>
      <c r="AC55" s="235">
        <f t="shared" si="4"/>
        <v>0</v>
      </c>
      <c r="AD55" s="169"/>
      <c r="AE55" s="133"/>
    </row>
    <row r="56" spans="1:31" ht="12.75">
      <c r="A56" s="124"/>
      <c r="B56" s="125"/>
      <c r="C56" s="193"/>
      <c r="D56" s="125"/>
      <c r="E56" s="193"/>
      <c r="F56" s="125"/>
      <c r="G56" s="228"/>
      <c r="H56" s="126"/>
      <c r="I56" s="129"/>
      <c r="J56" s="197"/>
      <c r="K56" s="131"/>
      <c r="L56" s="126"/>
      <c r="M56" s="127"/>
      <c r="N56" s="127"/>
      <c r="O56" s="127"/>
      <c r="P56" s="127"/>
      <c r="Q56" s="127"/>
      <c r="R56" s="128"/>
      <c r="S56" s="231">
        <f t="shared" si="3"/>
        <v>0</v>
      </c>
      <c r="T56" s="165"/>
      <c r="U56" s="129"/>
      <c r="V56" s="129"/>
      <c r="W56" s="130"/>
      <c r="X56" s="130"/>
      <c r="Y56" s="172"/>
      <c r="Z56" s="132"/>
      <c r="AA56" s="129"/>
      <c r="AB56" s="189"/>
      <c r="AC56" s="235">
        <f t="shared" si="4"/>
        <v>0</v>
      </c>
      <c r="AD56" s="169"/>
      <c r="AE56" s="133"/>
    </row>
    <row r="57" spans="1:31" ht="12.75">
      <c r="A57" s="124"/>
      <c r="B57" s="125"/>
      <c r="C57" s="193"/>
      <c r="D57" s="125"/>
      <c r="E57" s="193"/>
      <c r="F57" s="125"/>
      <c r="G57" s="228"/>
      <c r="H57" s="126"/>
      <c r="I57" s="129"/>
      <c r="J57" s="197"/>
      <c r="K57" s="131"/>
      <c r="L57" s="126"/>
      <c r="M57" s="127"/>
      <c r="N57" s="127"/>
      <c r="O57" s="127"/>
      <c r="P57" s="127"/>
      <c r="Q57" s="127"/>
      <c r="R57" s="128"/>
      <c r="S57" s="231">
        <f t="shared" si="3"/>
        <v>0</v>
      </c>
      <c r="T57" s="165"/>
      <c r="U57" s="129"/>
      <c r="V57" s="129"/>
      <c r="W57" s="130"/>
      <c r="X57" s="130"/>
      <c r="Y57" s="172"/>
      <c r="Z57" s="132"/>
      <c r="AA57" s="129"/>
      <c r="AB57" s="189"/>
      <c r="AC57" s="235">
        <f t="shared" si="4"/>
        <v>0</v>
      </c>
      <c r="AD57" s="169"/>
      <c r="AE57" s="133"/>
    </row>
    <row r="58" spans="1:31" ht="12.75">
      <c r="A58" s="124"/>
      <c r="B58" s="125"/>
      <c r="C58" s="193"/>
      <c r="D58" s="125"/>
      <c r="E58" s="193"/>
      <c r="F58" s="125"/>
      <c r="G58" s="228"/>
      <c r="H58" s="126"/>
      <c r="I58" s="129"/>
      <c r="J58" s="197"/>
      <c r="K58" s="131"/>
      <c r="L58" s="126"/>
      <c r="M58" s="127"/>
      <c r="N58" s="127"/>
      <c r="O58" s="127"/>
      <c r="P58" s="127"/>
      <c r="Q58" s="127"/>
      <c r="R58" s="128"/>
      <c r="S58" s="231">
        <f t="shared" si="3"/>
        <v>0</v>
      </c>
      <c r="T58" s="165"/>
      <c r="U58" s="129"/>
      <c r="V58" s="129"/>
      <c r="W58" s="130"/>
      <c r="X58" s="130"/>
      <c r="Y58" s="172"/>
      <c r="Z58" s="132"/>
      <c r="AA58" s="129"/>
      <c r="AB58" s="189"/>
      <c r="AC58" s="235">
        <f t="shared" si="4"/>
        <v>0</v>
      </c>
      <c r="AD58" s="169"/>
      <c r="AE58" s="133"/>
    </row>
    <row r="59" spans="1:31" ht="12.75">
      <c r="A59" s="124"/>
      <c r="B59" s="125"/>
      <c r="C59" s="193"/>
      <c r="D59" s="125"/>
      <c r="E59" s="193"/>
      <c r="F59" s="125"/>
      <c r="G59" s="228"/>
      <c r="H59" s="126"/>
      <c r="I59" s="129"/>
      <c r="J59" s="197"/>
      <c r="K59" s="131"/>
      <c r="L59" s="126"/>
      <c r="M59" s="127"/>
      <c r="N59" s="127"/>
      <c r="O59" s="127"/>
      <c r="P59" s="127"/>
      <c r="Q59" s="127"/>
      <c r="R59" s="128"/>
      <c r="S59" s="231">
        <f t="shared" si="3"/>
        <v>0</v>
      </c>
      <c r="T59" s="165"/>
      <c r="U59" s="129"/>
      <c r="V59" s="129"/>
      <c r="W59" s="130"/>
      <c r="X59" s="130"/>
      <c r="Y59" s="172"/>
      <c r="Z59" s="132"/>
      <c r="AA59" s="129"/>
      <c r="AB59" s="189"/>
      <c r="AC59" s="235">
        <f t="shared" si="4"/>
        <v>0</v>
      </c>
      <c r="AD59" s="169"/>
      <c r="AE59" s="133"/>
    </row>
    <row r="60" spans="1:31" ht="13.5" thickBot="1">
      <c r="A60" s="61"/>
      <c r="B60" s="62"/>
      <c r="C60" s="194"/>
      <c r="D60" s="62"/>
      <c r="E60" s="194"/>
      <c r="F60" s="62"/>
      <c r="G60" s="261"/>
      <c r="H60" s="63"/>
      <c r="I60" s="66"/>
      <c r="J60" s="198"/>
      <c r="K60" s="67"/>
      <c r="L60" s="63"/>
      <c r="M60" s="64"/>
      <c r="N60" s="64"/>
      <c r="O60" s="64"/>
      <c r="P60" s="64"/>
      <c r="Q60" s="64"/>
      <c r="R60" s="65"/>
      <c r="S60" s="232">
        <f t="shared" si="3"/>
        <v>0</v>
      </c>
      <c r="T60" s="166"/>
      <c r="U60" s="66"/>
      <c r="V60" s="66"/>
      <c r="W60" s="122"/>
      <c r="X60" s="122"/>
      <c r="Y60" s="173"/>
      <c r="Z60" s="68"/>
      <c r="AA60" s="66"/>
      <c r="AB60" s="190"/>
      <c r="AC60" s="236">
        <f t="shared" si="4"/>
        <v>0</v>
      </c>
      <c r="AD60" s="170"/>
      <c r="AE60" s="69"/>
    </row>
  </sheetData>
  <sheetProtection insertRows="0" sort="0" autoFilter="0"/>
  <protectedRanges>
    <protectedRange sqref="N4:Q8" name="Plage5"/>
    <protectedRange sqref="T26:AB1003" name="Plage3"/>
    <protectedRange sqref="B1:B2" name="Plage1"/>
    <protectedRange sqref="A26:R1003" name="Plage2"/>
    <protectedRange sqref="AD26:AE1003" name="Plage4"/>
  </protectedRanges>
  <mergeCells count="35">
    <mergeCell ref="N10:O10"/>
    <mergeCell ref="A5:A6"/>
    <mergeCell ref="A7:A8"/>
    <mergeCell ref="A9:A10"/>
    <mergeCell ref="L22:R22"/>
    <mergeCell ref="M23:M24"/>
    <mergeCell ref="R23:R24"/>
    <mergeCell ref="A11:A12"/>
    <mergeCell ref="A13:A14"/>
    <mergeCell ref="A15:A16"/>
    <mergeCell ref="AE22:AE24"/>
    <mergeCell ref="AD23:AD24"/>
    <mergeCell ref="Z23:Z24"/>
    <mergeCell ref="Y23:Y24"/>
    <mergeCell ref="AB23:AB24"/>
    <mergeCell ref="AC23:AC24"/>
    <mergeCell ref="AA23:AA24"/>
    <mergeCell ref="Y22:AB22"/>
    <mergeCell ref="V23:V24"/>
    <mergeCell ref="S23:S24"/>
    <mergeCell ref="T22:X22"/>
    <mergeCell ref="L23:L24"/>
    <mergeCell ref="W23:W24"/>
    <mergeCell ref="O23:Q23"/>
    <mergeCell ref="N23:N24"/>
    <mergeCell ref="X23:X24"/>
    <mergeCell ref="U23:U24"/>
    <mergeCell ref="T23:T24"/>
    <mergeCell ref="H22:K22"/>
    <mergeCell ref="A22:G22"/>
    <mergeCell ref="H23:J23"/>
    <mergeCell ref="K23:K24"/>
    <mergeCell ref="A23:A24"/>
    <mergeCell ref="G23:G24"/>
    <mergeCell ref="B23:F23"/>
  </mergeCells>
  <dataValidations count="6">
    <dataValidation type="list" allowBlank="1" showErrorMessage="1" prompt="&#10;" sqref="L26:L60">
      <formula1>"INFO,MOB,VER,ROC,DIV,LAB,FRAG"</formula1>
    </dataValidation>
    <dataValidation type="list" allowBlank="1" showInputMessage="1" showErrorMessage="1" sqref="Y26:Y60">
      <formula1>"DOCBUR,DOCBIBLIO"</formula1>
    </dataValidation>
    <dataValidation type="list" allowBlank="1" showInputMessage="1" showErrorMessage="1" sqref="W26:X60 T26:T60 Q5 AD26:AD60">
      <formula1>"O,N"</formula1>
    </dataValidation>
    <dataValidation type="list" allowBlank="1" showInputMessage="1" showErrorMessage="1" sqref="AD25">
      <formula1>"O/N"</formula1>
    </dataValidation>
    <dataValidation type="list" allowBlank="1" showInputMessage="1" showErrorMessage="1" sqref="N4">
      <formula1>"BUR,SALLE ENSEIGNEMENT, SALLETP, LABO,STOCK REPRO,DIVERS"</formula1>
    </dataValidation>
    <dataValidation type="list" allowBlank="1" showInputMessage="1" showErrorMessage="1" sqref="Q4">
      <formula1>"A-1,A-2,B-1,B-2,C-1,C-2,D-1,D-2,E-1,E-2,F-1,F-2"</formula1>
    </dataValidation>
  </dataValidations>
  <printOptions horizontalCentered="1"/>
  <pageMargins left="0.5905511811023623" right="0.5905511811023623" top="0.3937007874015748" bottom="0.7874015748031497" header="0.5118110236220472" footer="0.3937007874015748"/>
  <pageSetup fitToHeight="0" fitToWidth="1" horizontalDpi="600" verticalDpi="600" orientation="landscape" paperSize="8" scale="63" r:id="rId1"/>
  <headerFooter alignWithMargins="0">
    <oddFooter>&amp;L&amp;F - &amp;A&amp;COctobre 2009&amp;R&amp;P/&amp;N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H38"/>
  <sheetViews>
    <sheetView zoomScalePageLayoutView="0" workbookViewId="0" topLeftCell="A13">
      <selection activeCell="C39" sqref="C39"/>
    </sheetView>
  </sheetViews>
  <sheetFormatPr defaultColWidth="11.421875" defaultRowHeight="12.75"/>
  <cols>
    <col min="1" max="1" width="15.8515625" style="5" customWidth="1"/>
    <col min="2" max="2" width="11.28125" style="5" customWidth="1"/>
    <col min="3" max="3" width="7.421875" style="5" customWidth="1"/>
    <col min="4" max="4" width="8.421875" style="5" customWidth="1"/>
    <col min="5" max="5" width="6.7109375" style="5" customWidth="1"/>
    <col min="6" max="6" width="15.421875" style="5" customWidth="1"/>
    <col min="7" max="7" width="9.57421875" style="7" customWidth="1"/>
    <col min="8" max="8" width="5.7109375" style="9" customWidth="1"/>
    <col min="9" max="9" width="4.421875" style="9" bestFit="1" customWidth="1"/>
    <col min="10" max="10" width="5.421875" style="9" bestFit="1" customWidth="1"/>
    <col min="11" max="11" width="10.00390625" style="9" customWidth="1"/>
    <col min="12" max="12" width="8.421875" style="5" customWidth="1"/>
    <col min="13" max="13" width="32.00390625" style="5" customWidth="1"/>
    <col min="14" max="14" width="3.8515625" style="5" bestFit="1" customWidth="1"/>
    <col min="15" max="15" width="5.00390625" style="5" bestFit="1" customWidth="1"/>
    <col min="16" max="16" width="6.7109375" style="5" customWidth="1"/>
    <col min="17" max="17" width="8.8515625" style="5" customWidth="1"/>
    <col min="18" max="18" width="10.7109375" style="5" customWidth="1"/>
    <col min="19" max="19" width="7.57421875" style="5" customWidth="1"/>
    <col min="20" max="20" width="8.140625" style="9" customWidth="1"/>
    <col min="21" max="22" width="9.8515625" style="9" customWidth="1"/>
    <col min="23" max="24" width="7.28125" style="9" customWidth="1"/>
    <col min="25" max="25" width="9.00390625" style="9" customWidth="1"/>
    <col min="26" max="26" width="24.140625" style="9" customWidth="1"/>
    <col min="27" max="27" width="8.00390625" style="9" bestFit="1" customWidth="1"/>
    <col min="28" max="28" width="8.7109375" style="9" bestFit="1" customWidth="1"/>
    <col min="29" max="30" width="5.7109375" style="9" bestFit="1" customWidth="1"/>
    <col min="31" max="31" width="29.140625" style="9" customWidth="1"/>
    <col min="32" max="33" width="13.7109375" style="5" customWidth="1"/>
    <col min="34" max="34" width="19.421875" style="5" customWidth="1"/>
    <col min="35" max="16384" width="11.421875" style="5" customWidth="1"/>
  </cols>
  <sheetData>
    <row r="1" spans="1:33" ht="21" customHeight="1">
      <c r="A1" s="114" t="s">
        <v>716</v>
      </c>
      <c r="B1" s="114"/>
      <c r="C1" s="117"/>
      <c r="D1" s="116"/>
      <c r="E1" s="116"/>
      <c r="F1" s="116"/>
      <c r="G1" s="116"/>
      <c r="H1" s="118"/>
      <c r="I1" s="118"/>
      <c r="J1" s="118"/>
      <c r="K1" s="118"/>
      <c r="L1" s="116"/>
      <c r="M1" s="116"/>
      <c r="N1" s="116"/>
      <c r="O1" s="116"/>
      <c r="P1" s="116"/>
      <c r="Q1" s="116"/>
      <c r="R1" s="117"/>
      <c r="S1" s="117"/>
      <c r="T1" s="118"/>
      <c r="U1" s="118"/>
      <c r="V1" s="118"/>
      <c r="W1" s="118"/>
      <c r="X1" s="119"/>
      <c r="Y1" s="119"/>
      <c r="Z1" s="119"/>
      <c r="AA1" s="119"/>
      <c r="AB1" s="119"/>
      <c r="AC1" s="119"/>
      <c r="AD1" s="119"/>
      <c r="AE1" s="118"/>
      <c r="AF1" s="2"/>
      <c r="AG1" s="2"/>
    </row>
    <row r="2" spans="1:33" ht="15.75">
      <c r="A2" s="18" t="s">
        <v>40</v>
      </c>
      <c r="B2" s="18" t="s">
        <v>145</v>
      </c>
      <c r="C2" s="19"/>
      <c r="D2" s="20"/>
      <c r="E2" s="20"/>
      <c r="F2" s="20"/>
      <c r="G2" s="20"/>
      <c r="H2" s="18"/>
      <c r="I2" s="21"/>
      <c r="J2" s="26"/>
      <c r="K2" s="19"/>
      <c r="L2" s="20"/>
      <c r="M2" s="20"/>
      <c r="N2" s="20"/>
      <c r="O2" s="20"/>
      <c r="P2" s="20"/>
      <c r="Q2" s="20"/>
      <c r="R2" s="19"/>
      <c r="S2" s="19"/>
      <c r="T2" s="21"/>
      <c r="U2" s="21"/>
      <c r="V2" s="21"/>
      <c r="W2" s="21"/>
      <c r="X2" s="250"/>
      <c r="Y2" s="250"/>
      <c r="Z2" s="250"/>
      <c r="AA2" s="250"/>
      <c r="AB2" s="250"/>
      <c r="AC2" s="250"/>
      <c r="AD2" s="250"/>
      <c r="AE2" s="21"/>
      <c r="AF2" s="2"/>
      <c r="AG2" s="2"/>
    </row>
    <row r="3" spans="1:31" s="2" customFormat="1" ht="16.5" thickBot="1">
      <c r="A3" s="137"/>
      <c r="B3" s="137"/>
      <c r="D3" s="138"/>
      <c r="E3" s="138"/>
      <c r="F3" s="138"/>
      <c r="G3" s="138"/>
      <c r="H3" s="137"/>
      <c r="I3" s="15"/>
      <c r="J3" s="143"/>
      <c r="L3" s="138"/>
      <c r="M3" s="138"/>
      <c r="N3" s="138"/>
      <c r="O3" s="138"/>
      <c r="P3" s="138"/>
      <c r="Q3" s="138"/>
      <c r="T3" s="15"/>
      <c r="U3" s="15"/>
      <c r="V3" s="15"/>
      <c r="W3" s="15"/>
      <c r="X3" s="16"/>
      <c r="Y3" s="16"/>
      <c r="Z3" s="16"/>
      <c r="AA3" s="16"/>
      <c r="AB3" s="16"/>
      <c r="AC3" s="16"/>
      <c r="AD3" s="16"/>
      <c r="AE3" s="15"/>
    </row>
    <row r="4" spans="1:31" ht="15.75">
      <c r="A4"/>
      <c r="B4"/>
      <c r="C4"/>
      <c r="D4"/>
      <c r="E4"/>
      <c r="F4"/>
      <c r="G4"/>
      <c r="H4"/>
      <c r="I4"/>
      <c r="J4"/>
      <c r="K4"/>
      <c r="L4" s="175" t="s">
        <v>67</v>
      </c>
      <c r="M4" s="176"/>
      <c r="N4" s="229" t="s">
        <v>82</v>
      </c>
      <c r="O4" s="177"/>
      <c r="P4" s="178"/>
      <c r="Q4" s="246" t="s">
        <v>68</v>
      </c>
      <c r="R4"/>
      <c r="S4" s="140"/>
      <c r="T4" s="138"/>
      <c r="U4" s="174"/>
      <c r="V4" s="174"/>
      <c r="W4" s="140"/>
      <c r="X4" s="140"/>
      <c r="Y4" s="16"/>
      <c r="Z4" s="15"/>
      <c r="AA4" s="15"/>
      <c r="AB4" s="15"/>
      <c r="AC4" s="15"/>
      <c r="AD4" s="15"/>
      <c r="AE4" s="15"/>
    </row>
    <row r="5" spans="1:31" ht="15.75">
      <c r="A5" s="408" t="s">
        <v>13</v>
      </c>
      <c r="B5" s="237" t="s">
        <v>100</v>
      </c>
      <c r="C5" s="187" t="s">
        <v>68</v>
      </c>
      <c r="D5" s="138"/>
      <c r="E5" s="138"/>
      <c r="F5" s="138"/>
      <c r="G5" s="138"/>
      <c r="H5" s="15"/>
      <c r="I5" s="15"/>
      <c r="J5" s="143"/>
      <c r="K5" s="2"/>
      <c r="L5" s="179" t="s">
        <v>98</v>
      </c>
      <c r="M5" s="180"/>
      <c r="N5" s="180"/>
      <c r="O5" s="181"/>
      <c r="P5" s="182"/>
      <c r="Q5" s="247" t="s">
        <v>99</v>
      </c>
      <c r="R5"/>
      <c r="S5" s="244"/>
      <c r="T5" s="138"/>
      <c r="U5" s="139"/>
      <c r="V5" s="139"/>
      <c r="W5" s="140"/>
      <c r="X5" s="141"/>
      <c r="Y5" s="16"/>
      <c r="Z5" s="15"/>
      <c r="AA5" s="15"/>
      <c r="AB5" s="15"/>
      <c r="AC5" s="15"/>
      <c r="AD5" s="15"/>
      <c r="AE5" s="15"/>
    </row>
    <row r="6" spans="1:31" ht="15.75">
      <c r="A6" s="409"/>
      <c r="B6" s="187"/>
      <c r="C6" s="187" t="s">
        <v>69</v>
      </c>
      <c r="D6" s="138"/>
      <c r="E6" s="138"/>
      <c r="F6" s="138"/>
      <c r="G6" s="138"/>
      <c r="H6" s="15"/>
      <c r="I6" s="15"/>
      <c r="J6" s="143"/>
      <c r="K6" s="2"/>
      <c r="L6" s="179" t="s">
        <v>101</v>
      </c>
      <c r="M6" s="180"/>
      <c r="N6" s="180"/>
      <c r="O6" s="181"/>
      <c r="P6" s="182"/>
      <c r="Q6" s="248">
        <v>0</v>
      </c>
      <c r="R6"/>
      <c r="S6" s="244"/>
      <c r="T6" s="138"/>
      <c r="U6" s="139"/>
      <c r="V6" s="139"/>
      <c r="W6" s="140"/>
      <c r="X6" s="141"/>
      <c r="Y6" s="16"/>
      <c r="Z6" s="15"/>
      <c r="AA6" s="15"/>
      <c r="AB6" s="15"/>
      <c r="AC6" s="15"/>
      <c r="AD6" s="15"/>
      <c r="AE6" s="15"/>
    </row>
    <row r="7" spans="1:31" ht="18" customHeight="1">
      <c r="A7" s="408" t="s">
        <v>66</v>
      </c>
      <c r="B7" s="237" t="s">
        <v>100</v>
      </c>
      <c r="C7" s="187" t="s">
        <v>70</v>
      </c>
      <c r="D7" s="138"/>
      <c r="E7" s="138"/>
      <c r="F7" s="138"/>
      <c r="G7" s="138"/>
      <c r="H7" s="15"/>
      <c r="I7" s="15"/>
      <c r="J7" s="143"/>
      <c r="K7" s="2"/>
      <c r="L7" s="179" t="s">
        <v>103</v>
      </c>
      <c r="M7" s="180"/>
      <c r="N7" s="180"/>
      <c r="O7" s="181"/>
      <c r="P7" s="182"/>
      <c r="Q7" s="251" t="e">
        <f>Q8/Q6</f>
        <v>#DIV/0!</v>
      </c>
      <c r="R7"/>
      <c r="S7" s="244"/>
      <c r="T7" s="138"/>
      <c r="U7" s="139"/>
      <c r="V7" s="139"/>
      <c r="W7" s="140"/>
      <c r="X7" s="141"/>
      <c r="Y7" s="16"/>
      <c r="Z7" s="15"/>
      <c r="AA7" s="15"/>
      <c r="AB7" s="15"/>
      <c r="AC7" s="15"/>
      <c r="AD7" s="15"/>
      <c r="AE7" s="15"/>
    </row>
    <row r="8" spans="1:31" ht="16.5" thickBot="1">
      <c r="A8" s="409"/>
      <c r="B8" s="187"/>
      <c r="C8" s="187" t="s">
        <v>71</v>
      </c>
      <c r="D8" s="138"/>
      <c r="E8" s="138"/>
      <c r="F8" s="138"/>
      <c r="G8" s="138"/>
      <c r="H8" s="15"/>
      <c r="I8" s="15"/>
      <c r="J8" s="143"/>
      <c r="K8" s="2"/>
      <c r="L8" s="183" t="s">
        <v>102</v>
      </c>
      <c r="M8" s="184"/>
      <c r="N8" s="184"/>
      <c r="O8" s="185"/>
      <c r="P8" s="186"/>
      <c r="Q8" s="249">
        <f>SUM($R$26:$R$981)+SUM($AB$26:$AB$981)</f>
        <v>6.2408</v>
      </c>
      <c r="R8"/>
      <c r="S8" s="244"/>
      <c r="T8" s="138"/>
      <c r="U8" s="139"/>
      <c r="V8" s="139"/>
      <c r="W8" s="140"/>
      <c r="X8" s="142"/>
      <c r="Y8" s="16"/>
      <c r="Z8" s="15"/>
      <c r="AA8" s="15"/>
      <c r="AB8" s="15"/>
      <c r="AC8" s="15"/>
      <c r="AD8" s="15"/>
      <c r="AE8" s="15"/>
    </row>
    <row r="9" spans="1:31" ht="16.5" thickBot="1">
      <c r="A9" s="408" t="s">
        <v>14</v>
      </c>
      <c r="B9" s="237" t="s">
        <v>100</v>
      </c>
      <c r="C9" s="187" t="s">
        <v>72</v>
      </c>
      <c r="D9" s="138"/>
      <c r="E9" s="138"/>
      <c r="F9" s="138"/>
      <c r="G9" s="138"/>
      <c r="H9" s="15"/>
      <c r="I9" s="15"/>
      <c r="J9" s="143"/>
      <c r="K9" s="2"/>
      <c r="L9" s="137"/>
      <c r="M9" s="138"/>
      <c r="N9" s="138"/>
      <c r="O9" s="139"/>
      <c r="P9" s="140"/>
      <c r="Q9" s="142"/>
      <c r="R9" s="244"/>
      <c r="S9" s="244"/>
      <c r="T9" s="138"/>
      <c r="U9" s="139"/>
      <c r="V9" s="139"/>
      <c r="W9" s="140"/>
      <c r="X9" s="142"/>
      <c r="Y9" s="16"/>
      <c r="Z9" s="15"/>
      <c r="AA9" s="15"/>
      <c r="AB9" s="15"/>
      <c r="AC9" s="15"/>
      <c r="AD9" s="15"/>
      <c r="AE9" s="15"/>
    </row>
    <row r="10" spans="1:31" ht="24" customHeight="1" thickBot="1">
      <c r="A10" s="409"/>
      <c r="B10" s="187"/>
      <c r="C10" s="187" t="s">
        <v>73</v>
      </c>
      <c r="D10" s="138"/>
      <c r="E10" s="138"/>
      <c r="F10" s="138"/>
      <c r="G10" s="138"/>
      <c r="H10" s="15"/>
      <c r="I10" s="15"/>
      <c r="J10" s="143"/>
      <c r="K10" s="2"/>
      <c r="L10" s="239" t="s">
        <v>42</v>
      </c>
      <c r="M10" s="240"/>
      <c r="N10" s="406" t="s">
        <v>94</v>
      </c>
      <c r="O10" s="407"/>
      <c r="P10" s="230" t="s">
        <v>59</v>
      </c>
      <c r="Q10" s="230" t="s">
        <v>91</v>
      </c>
      <c r="R10" s="244"/>
      <c r="S10" s="244"/>
      <c r="T10" s="138"/>
      <c r="U10" s="139"/>
      <c r="V10" s="139"/>
      <c r="W10" s="140"/>
      <c r="X10" s="142"/>
      <c r="Y10" s="16"/>
      <c r="Z10" s="15"/>
      <c r="AA10" s="15"/>
      <c r="AB10" s="15"/>
      <c r="AC10" s="15"/>
      <c r="AD10" s="15"/>
      <c r="AE10" s="15"/>
    </row>
    <row r="11" spans="1:31" ht="16.5" thickBot="1">
      <c r="A11" s="408" t="s">
        <v>11</v>
      </c>
      <c r="B11" s="237" t="s">
        <v>100</v>
      </c>
      <c r="C11" s="187" t="s">
        <v>74</v>
      </c>
      <c r="D11" s="138"/>
      <c r="E11" s="138"/>
      <c r="F11" s="138"/>
      <c r="G11" s="138"/>
      <c r="H11" s="15"/>
      <c r="I11" s="15"/>
      <c r="J11" s="143"/>
      <c r="K11" s="2"/>
      <c r="L11" s="241" t="s">
        <v>83</v>
      </c>
      <c r="M11" s="242"/>
      <c r="N11" s="238"/>
      <c r="O11" s="243">
        <f>SUMIF($L$26:$L$981,"INFO",$R$26:$R$981)</f>
        <v>0.3</v>
      </c>
      <c r="P11" s="233">
        <f>SUMIF($L$26:$L$981,"INFO",$S$26:$S$981)</f>
        <v>0</v>
      </c>
      <c r="Q11" s="234">
        <f>O11-P11</f>
        <v>0.3</v>
      </c>
      <c r="R11" s="244"/>
      <c r="S11" s="244"/>
      <c r="T11" s="138"/>
      <c r="U11" s="139"/>
      <c r="V11" s="139"/>
      <c r="W11" s="140"/>
      <c r="X11" s="142"/>
      <c r="Y11" s="16"/>
      <c r="Z11" s="15"/>
      <c r="AA11" s="15"/>
      <c r="AB11" s="15"/>
      <c r="AC11" s="15"/>
      <c r="AD11" s="15"/>
      <c r="AE11" s="15"/>
    </row>
    <row r="12" spans="1:31" ht="16.5" thickBot="1">
      <c r="A12" s="409"/>
      <c r="B12" s="187"/>
      <c r="C12" s="187" t="s">
        <v>75</v>
      </c>
      <c r="D12" s="138"/>
      <c r="E12" s="138"/>
      <c r="F12" s="138"/>
      <c r="G12" s="138"/>
      <c r="H12" s="15"/>
      <c r="I12" s="15"/>
      <c r="J12" s="143"/>
      <c r="K12" s="2"/>
      <c r="L12" s="241" t="s">
        <v>84</v>
      </c>
      <c r="M12" s="242"/>
      <c r="N12" s="238"/>
      <c r="O12" s="233">
        <f>SUMIF($L$26:$L$981,"MOB",$R$26:$R$981)</f>
        <v>4.5108</v>
      </c>
      <c r="P12" s="233">
        <f>SUMIF($L$26:$L$981,"MOB",$S$26:$S$981)</f>
        <v>0</v>
      </c>
      <c r="Q12" s="234">
        <f aca="true" t="shared" si="0" ref="Q12:Q19">O12-P12</f>
        <v>4.5108</v>
      </c>
      <c r="R12" s="244"/>
      <c r="S12" s="244"/>
      <c r="T12" s="138"/>
      <c r="U12" s="139"/>
      <c r="V12" s="139"/>
      <c r="W12" s="140"/>
      <c r="X12" s="142"/>
      <c r="Y12" s="16"/>
      <c r="Z12" s="15"/>
      <c r="AA12" s="15"/>
      <c r="AB12" s="15"/>
      <c r="AC12" s="15"/>
      <c r="AD12" s="15"/>
      <c r="AE12" s="15"/>
    </row>
    <row r="13" spans="1:31" ht="16.5" thickBot="1">
      <c r="A13" s="408" t="s">
        <v>15</v>
      </c>
      <c r="B13" s="237" t="s">
        <v>100</v>
      </c>
      <c r="C13" s="187" t="s">
        <v>76</v>
      </c>
      <c r="D13" s="138"/>
      <c r="E13" s="138"/>
      <c r="F13" s="138"/>
      <c r="G13" s="138"/>
      <c r="H13" s="15"/>
      <c r="I13" s="15"/>
      <c r="J13" s="143"/>
      <c r="K13" s="2"/>
      <c r="L13" s="241" t="s">
        <v>85</v>
      </c>
      <c r="M13" s="242"/>
      <c r="N13" s="238"/>
      <c r="O13" s="233">
        <f>SUMIF($L$26:$L$974,"DIV",$R$26:$R$974)</f>
        <v>1.31</v>
      </c>
      <c r="P13" s="233">
        <f>SUMIF($L$26:$L$981,"DIV",$S$26:$S$981)</f>
        <v>0</v>
      </c>
      <c r="Q13" s="234">
        <f t="shared" si="0"/>
        <v>1.31</v>
      </c>
      <c r="R13" s="244"/>
      <c r="S13" s="244"/>
      <c r="T13" s="138"/>
      <c r="U13" s="139"/>
      <c r="V13" s="139"/>
      <c r="W13" s="140"/>
      <c r="X13" s="142"/>
      <c r="Y13" s="16"/>
      <c r="Z13" s="15"/>
      <c r="AA13" s="15"/>
      <c r="AB13" s="15"/>
      <c r="AC13" s="15"/>
      <c r="AD13" s="15"/>
      <c r="AE13" s="15"/>
    </row>
    <row r="14" spans="1:34" s="28" customFormat="1" ht="15.75" thickBot="1">
      <c r="A14" s="409"/>
      <c r="B14" s="187"/>
      <c r="C14" s="187" t="s">
        <v>77</v>
      </c>
      <c r="D14" s="27"/>
      <c r="E14" s="27"/>
      <c r="F14" s="27"/>
      <c r="G14" s="27"/>
      <c r="H14" s="11"/>
      <c r="I14" s="10"/>
      <c r="J14" s="10"/>
      <c r="K14" s="10"/>
      <c r="L14" s="241" t="s">
        <v>86</v>
      </c>
      <c r="M14" s="242"/>
      <c r="N14" s="238"/>
      <c r="O14" s="233">
        <f>SUMIF($L$26:$L$974,"LAB",$R$26:$R$974)</f>
        <v>0</v>
      </c>
      <c r="P14" s="233">
        <f>SUMIF($L$26:$L$981,"LAB",$S$26:$S$981)</f>
        <v>0</v>
      </c>
      <c r="Q14" s="234">
        <f t="shared" si="0"/>
        <v>0</v>
      </c>
      <c r="R14" s="245"/>
      <c r="S14" s="245"/>
      <c r="T14" s="11"/>
      <c r="U14" s="11"/>
      <c r="V14" s="11"/>
      <c r="W14" s="11"/>
      <c r="X14" s="10"/>
      <c r="Y14" s="10"/>
      <c r="Z14" s="10"/>
      <c r="AA14" s="10"/>
      <c r="AB14" s="10"/>
      <c r="AC14" s="10"/>
      <c r="AD14" s="10"/>
      <c r="AE14" s="11"/>
      <c r="AF14" s="27"/>
      <c r="AG14" s="27"/>
      <c r="AH14" s="8"/>
    </row>
    <row r="15" spans="1:31" ht="16.5" thickBot="1">
      <c r="A15" s="408" t="s">
        <v>65</v>
      </c>
      <c r="B15" s="237" t="s">
        <v>100</v>
      </c>
      <c r="C15" s="187" t="s">
        <v>78</v>
      </c>
      <c r="D15" s="138"/>
      <c r="E15" s="138"/>
      <c r="F15" s="138"/>
      <c r="G15" s="138"/>
      <c r="H15" s="15"/>
      <c r="I15" s="15"/>
      <c r="J15" s="143"/>
      <c r="K15" s="2"/>
      <c r="L15" s="241" t="s">
        <v>87</v>
      </c>
      <c r="M15" s="242"/>
      <c r="N15" s="238"/>
      <c r="O15" s="233">
        <f>SUMIF($L$26:$L$974,"FRAG",$R$26:$R$974)</f>
        <v>0</v>
      </c>
      <c r="P15" s="233">
        <f>SUMIF($L$26:$L$981,"FRAG",$S$26:$S$981)</f>
        <v>0</v>
      </c>
      <c r="Q15" s="234">
        <f t="shared" si="0"/>
        <v>0</v>
      </c>
      <c r="R15" s="244"/>
      <c r="S15" s="244"/>
      <c r="T15" s="138"/>
      <c r="U15" s="139"/>
      <c r="V15" s="139"/>
      <c r="W15" s="140"/>
      <c r="X15" s="142"/>
      <c r="Y15" s="16"/>
      <c r="Z15" s="15"/>
      <c r="AA15" s="15"/>
      <c r="AB15" s="15"/>
      <c r="AC15" s="15"/>
      <c r="AD15" s="15"/>
      <c r="AE15" s="15"/>
    </row>
    <row r="16" spans="1:31" ht="16.5" thickBot="1">
      <c r="A16" s="409"/>
      <c r="B16" s="187"/>
      <c r="C16" s="187" t="s">
        <v>79</v>
      </c>
      <c r="D16" s="138"/>
      <c r="E16" s="138"/>
      <c r="F16" s="138"/>
      <c r="G16" s="138"/>
      <c r="H16" s="15"/>
      <c r="I16" s="15"/>
      <c r="J16" s="143"/>
      <c r="K16" s="2"/>
      <c r="L16" s="241" t="s">
        <v>88</v>
      </c>
      <c r="M16" s="242"/>
      <c r="N16" s="238"/>
      <c r="O16" s="233">
        <f>SUMIF($L$26:$L$974,"VER",$R$26:$R$974)</f>
        <v>0</v>
      </c>
      <c r="P16" s="233">
        <f>SUMIF($L$26:$L$981,"VER",$S$26:$S$981)</f>
        <v>0</v>
      </c>
      <c r="Q16" s="234">
        <f t="shared" si="0"/>
        <v>0</v>
      </c>
      <c r="R16" s="244"/>
      <c r="S16" s="244"/>
      <c r="T16" s="138"/>
      <c r="U16" s="139"/>
      <c r="V16" s="139"/>
      <c r="W16" s="140"/>
      <c r="X16" s="142"/>
      <c r="Y16" s="16"/>
      <c r="Z16" s="15"/>
      <c r="AA16" s="15"/>
      <c r="AB16" s="15"/>
      <c r="AC16" s="15"/>
      <c r="AD16" s="15"/>
      <c r="AE16" s="15"/>
    </row>
    <row r="17" spans="1:31" ht="16.5" thickBot="1">
      <c r="A17" s="137"/>
      <c r="B17" s="137"/>
      <c r="C17" s="2"/>
      <c r="D17" s="138"/>
      <c r="E17" s="138"/>
      <c r="F17" s="138"/>
      <c r="G17" s="138"/>
      <c r="H17" s="15"/>
      <c r="I17" s="15"/>
      <c r="J17" s="143"/>
      <c r="K17" s="2"/>
      <c r="L17" s="241" t="s">
        <v>89</v>
      </c>
      <c r="M17" s="242"/>
      <c r="N17" s="238"/>
      <c r="O17" s="233">
        <f>SUMIF($L$26:$L$981,"ROC",$R$26:$R$981)</f>
        <v>0</v>
      </c>
      <c r="P17" s="233">
        <f>SUMIF($L$26:$L$981,"ROC",$S$26:$S$981)</f>
        <v>0</v>
      </c>
      <c r="Q17" s="234">
        <f t="shared" si="0"/>
        <v>0</v>
      </c>
      <c r="R17" s="244"/>
      <c r="S17" s="244"/>
      <c r="T17" s="138"/>
      <c r="U17" s="139"/>
      <c r="V17" s="139"/>
      <c r="W17" s="140"/>
      <c r="X17" s="142"/>
      <c r="Y17" s="16"/>
      <c r="Z17" s="15"/>
      <c r="AA17" s="15"/>
      <c r="AB17" s="15"/>
      <c r="AC17" s="15"/>
      <c r="AD17" s="15"/>
      <c r="AE17" s="15"/>
    </row>
    <row r="18" spans="1:34" s="28" customFormat="1" ht="15.75" thickBot="1">
      <c r="A18" s="50"/>
      <c r="B18" s="27"/>
      <c r="C18" s="29"/>
      <c r="D18" s="27"/>
      <c r="E18" s="27"/>
      <c r="F18" s="27"/>
      <c r="G18" s="27"/>
      <c r="H18" s="11"/>
      <c r="I18" s="10"/>
      <c r="J18" s="10"/>
      <c r="K18" s="10"/>
      <c r="L18" s="241" t="s">
        <v>96</v>
      </c>
      <c r="M18" s="242"/>
      <c r="N18" s="238"/>
      <c r="O18" s="233">
        <f>SUMIF($Y$26:$Y$981,"DOCBUR",$AB$26:$AB$981)</f>
        <v>0.12</v>
      </c>
      <c r="P18" s="233">
        <f>SUMIF($Y$26:$Y$981,"DOCBUR",$AC$26:$AC$981)</f>
        <v>0</v>
      </c>
      <c r="Q18" s="234">
        <f t="shared" si="0"/>
        <v>0.12</v>
      </c>
      <c r="R18" s="245"/>
      <c r="S18" s="245"/>
      <c r="T18" s="11"/>
      <c r="U18" s="11"/>
      <c r="V18" s="11"/>
      <c r="W18" s="11"/>
      <c r="X18" s="10"/>
      <c r="Y18" s="10"/>
      <c r="Z18" s="10"/>
      <c r="AA18" s="10"/>
      <c r="AB18" s="10"/>
      <c r="AC18" s="10"/>
      <c r="AD18" s="10"/>
      <c r="AE18" s="11"/>
      <c r="AF18" s="27"/>
      <c r="AG18" s="27"/>
      <c r="AH18" s="8"/>
    </row>
    <row r="19" spans="1:31" ht="16.5" thickBot="1">
      <c r="A19" s="137"/>
      <c r="B19" s="137"/>
      <c r="C19" s="2"/>
      <c r="D19" s="138"/>
      <c r="E19" s="138"/>
      <c r="F19" s="138"/>
      <c r="G19" s="138"/>
      <c r="H19" s="15"/>
      <c r="I19" s="15"/>
      <c r="J19" s="143"/>
      <c r="K19" s="2"/>
      <c r="L19" s="241" t="s">
        <v>97</v>
      </c>
      <c r="M19" s="242"/>
      <c r="N19" s="238"/>
      <c r="O19" s="233">
        <f>SUMIF($Y$26:$Y$981,"DOCBIBLIO",$AB$26:$AB$981)</f>
        <v>0</v>
      </c>
      <c r="P19" s="233">
        <f>SUMIF($Y$26:$Y$981,"DOCBIBLIO",$AC$26:$AC$981)</f>
        <v>0</v>
      </c>
      <c r="Q19" s="234">
        <f t="shared" si="0"/>
        <v>0</v>
      </c>
      <c r="R19" s="244"/>
      <c r="S19" s="244"/>
      <c r="T19" s="138"/>
      <c r="U19" s="139"/>
      <c r="V19" s="139"/>
      <c r="W19" s="140"/>
      <c r="X19" s="142"/>
      <c r="Y19" s="16"/>
      <c r="Z19" s="15"/>
      <c r="AA19" s="15"/>
      <c r="AB19" s="15"/>
      <c r="AC19" s="15"/>
      <c r="AD19" s="15"/>
      <c r="AE19" s="15"/>
    </row>
    <row r="20" spans="1:31" ht="15.75">
      <c r="A20" s="137"/>
      <c r="B20" s="137"/>
      <c r="C20" s="2"/>
      <c r="D20" s="138"/>
      <c r="E20" s="138"/>
      <c r="F20" s="138"/>
      <c r="G20" s="138"/>
      <c r="H20" s="15"/>
      <c r="I20" s="15"/>
      <c r="J20" s="143"/>
      <c r="K20" s="2"/>
      <c r="L20" s="137"/>
      <c r="M20" s="138"/>
      <c r="N20" s="138"/>
      <c r="O20" s="139"/>
      <c r="P20" s="140"/>
      <c r="Q20" s="142"/>
      <c r="R20" s="244"/>
      <c r="S20" s="244"/>
      <c r="T20" s="138"/>
      <c r="U20" s="139"/>
      <c r="V20" s="139"/>
      <c r="W20" s="140"/>
      <c r="X20" s="142"/>
      <c r="Y20" s="16"/>
      <c r="Z20" s="15"/>
      <c r="AA20" s="15"/>
      <c r="AB20" s="15"/>
      <c r="AC20" s="15"/>
      <c r="AD20" s="15"/>
      <c r="AE20" s="15"/>
    </row>
    <row r="21" spans="1:34" s="28" customFormat="1" ht="13.5" thickBot="1">
      <c r="A21" s="50"/>
      <c r="B21" s="27"/>
      <c r="C21" s="29"/>
      <c r="D21" s="27"/>
      <c r="E21" s="27"/>
      <c r="F21" s="27"/>
      <c r="G21" s="27"/>
      <c r="H21" s="11"/>
      <c r="I21" s="10"/>
      <c r="J21" s="10"/>
      <c r="K21" s="10"/>
      <c r="L21" s="27"/>
      <c r="M21" s="27"/>
      <c r="N21" s="27"/>
      <c r="O21" s="27"/>
      <c r="P21" s="27"/>
      <c r="Q21" s="27"/>
      <c r="R21" s="27"/>
      <c r="S21" s="27"/>
      <c r="T21" s="11"/>
      <c r="U21" s="11"/>
      <c r="V21" s="11"/>
      <c r="W21" s="11"/>
      <c r="X21" s="10"/>
      <c r="Y21" s="10"/>
      <c r="Z21" s="10"/>
      <c r="AA21" s="10"/>
      <c r="AB21" s="10"/>
      <c r="AC21" s="10"/>
      <c r="AD21" s="10"/>
      <c r="AE21" s="11"/>
      <c r="AF21" s="27"/>
      <c r="AG21" s="27"/>
      <c r="AH21" s="8"/>
    </row>
    <row r="22" spans="1:31" ht="12.75">
      <c r="A22" s="375" t="s">
        <v>16</v>
      </c>
      <c r="B22" s="376"/>
      <c r="C22" s="377"/>
      <c r="D22" s="377"/>
      <c r="E22" s="377"/>
      <c r="F22" s="377"/>
      <c r="G22" s="378"/>
      <c r="H22" s="372" t="s">
        <v>27</v>
      </c>
      <c r="I22" s="373"/>
      <c r="J22" s="373"/>
      <c r="K22" s="374"/>
      <c r="L22" s="372" t="s">
        <v>55</v>
      </c>
      <c r="M22" s="373"/>
      <c r="N22" s="373"/>
      <c r="O22" s="373"/>
      <c r="P22" s="373"/>
      <c r="Q22" s="373"/>
      <c r="R22" s="374"/>
      <c r="S22" s="163"/>
      <c r="T22" s="390" t="s">
        <v>95</v>
      </c>
      <c r="U22" s="391"/>
      <c r="V22" s="391"/>
      <c r="W22" s="391"/>
      <c r="X22" s="391"/>
      <c r="Y22" s="404" t="s">
        <v>35</v>
      </c>
      <c r="Z22" s="405"/>
      <c r="AA22" s="405"/>
      <c r="AB22" s="405"/>
      <c r="AC22" s="191"/>
      <c r="AD22" s="167"/>
      <c r="AE22" s="395" t="s">
        <v>0</v>
      </c>
    </row>
    <row r="23" spans="1:31" ht="12.75" customHeight="1">
      <c r="A23" s="382" t="s">
        <v>24</v>
      </c>
      <c r="B23" s="384" t="s">
        <v>25</v>
      </c>
      <c r="C23" s="385"/>
      <c r="D23" s="385"/>
      <c r="E23" s="385"/>
      <c r="F23" s="386"/>
      <c r="G23" s="383" t="s">
        <v>19</v>
      </c>
      <c r="H23" s="379"/>
      <c r="I23" s="380"/>
      <c r="J23" s="380"/>
      <c r="K23" s="381" t="s">
        <v>22</v>
      </c>
      <c r="L23" s="392" t="s">
        <v>4</v>
      </c>
      <c r="M23" s="393" t="s">
        <v>26</v>
      </c>
      <c r="N23" s="393" t="s">
        <v>20</v>
      </c>
      <c r="O23" s="380" t="s">
        <v>30</v>
      </c>
      <c r="P23" s="380"/>
      <c r="Q23" s="380"/>
      <c r="R23" s="388" t="s">
        <v>722</v>
      </c>
      <c r="S23" s="388" t="s">
        <v>92</v>
      </c>
      <c r="T23" s="379" t="s">
        <v>90</v>
      </c>
      <c r="U23" s="387" t="s">
        <v>44</v>
      </c>
      <c r="V23" s="387" t="s">
        <v>93</v>
      </c>
      <c r="W23" s="387" t="s">
        <v>48</v>
      </c>
      <c r="X23" s="394" t="s">
        <v>45</v>
      </c>
      <c r="Y23" s="401" t="s">
        <v>31</v>
      </c>
      <c r="Z23" s="399" t="s">
        <v>26</v>
      </c>
      <c r="AA23" s="399" t="s">
        <v>724</v>
      </c>
      <c r="AB23" s="399" t="s">
        <v>723</v>
      </c>
      <c r="AC23" s="387" t="s">
        <v>92</v>
      </c>
      <c r="AD23" s="398" t="s">
        <v>56</v>
      </c>
      <c r="AE23" s="396"/>
    </row>
    <row r="24" spans="1:31" ht="23.25" customHeight="1">
      <c r="A24" s="382"/>
      <c r="B24" s="25" t="s">
        <v>37</v>
      </c>
      <c r="C24" s="51" t="s">
        <v>17</v>
      </c>
      <c r="D24" s="51" t="s">
        <v>18</v>
      </c>
      <c r="E24" s="51" t="s">
        <v>23</v>
      </c>
      <c r="F24" s="120" t="s">
        <v>41</v>
      </c>
      <c r="G24" s="383" t="s">
        <v>19</v>
      </c>
      <c r="H24" s="123" t="s">
        <v>17</v>
      </c>
      <c r="I24" s="12" t="s">
        <v>18</v>
      </c>
      <c r="J24" s="12" t="s">
        <v>19</v>
      </c>
      <c r="K24" s="381"/>
      <c r="L24" s="392"/>
      <c r="M24" s="393" t="s">
        <v>26</v>
      </c>
      <c r="N24" s="393" t="s">
        <v>20</v>
      </c>
      <c r="O24" s="51" t="s">
        <v>80</v>
      </c>
      <c r="P24" s="51" t="s">
        <v>81</v>
      </c>
      <c r="Q24" s="51" t="s">
        <v>21</v>
      </c>
      <c r="R24" s="410"/>
      <c r="S24" s="389"/>
      <c r="T24" s="379"/>
      <c r="U24" s="387"/>
      <c r="V24" s="387"/>
      <c r="W24" s="387"/>
      <c r="X24" s="387"/>
      <c r="Y24" s="402"/>
      <c r="Z24" s="400"/>
      <c r="AA24" s="400"/>
      <c r="AB24" s="400"/>
      <c r="AC24" s="403"/>
      <c r="AD24" s="398"/>
      <c r="AE24" s="397"/>
    </row>
    <row r="25" spans="1:31" ht="12.75">
      <c r="A25" s="213"/>
      <c r="B25" s="214"/>
      <c r="C25" s="215"/>
      <c r="D25" s="215"/>
      <c r="E25" s="215"/>
      <c r="F25" s="215"/>
      <c r="G25" s="216"/>
      <c r="H25" s="217"/>
      <c r="I25" s="218"/>
      <c r="J25" s="218"/>
      <c r="K25" s="219"/>
      <c r="L25" s="213"/>
      <c r="M25" s="220"/>
      <c r="N25" s="220"/>
      <c r="O25" s="215"/>
      <c r="P25" s="215"/>
      <c r="Q25" s="215"/>
      <c r="R25" s="221"/>
      <c r="S25" s="222"/>
      <c r="T25" s="223"/>
      <c r="U25" s="223"/>
      <c r="V25" s="223"/>
      <c r="W25" s="223"/>
      <c r="X25" s="223"/>
      <c r="Y25" s="225"/>
      <c r="Z25" s="223"/>
      <c r="AA25" s="223"/>
      <c r="AB25" s="223"/>
      <c r="AC25" s="223"/>
      <c r="AD25" s="224"/>
      <c r="AE25" s="221"/>
    </row>
    <row r="26" spans="1:31" s="22" customFormat="1" ht="12.75">
      <c r="A26" s="199" t="s">
        <v>718</v>
      </c>
      <c r="B26" s="200" t="s">
        <v>122</v>
      </c>
      <c r="C26" s="339" t="s">
        <v>733</v>
      </c>
      <c r="D26" s="200" t="s">
        <v>145</v>
      </c>
      <c r="E26" s="195" t="s">
        <v>176</v>
      </c>
      <c r="F26" s="305" t="s">
        <v>791</v>
      </c>
      <c r="G26" s="226" t="s">
        <v>313</v>
      </c>
      <c r="H26" s="201">
        <v>1222</v>
      </c>
      <c r="I26" s="202">
        <v>1</v>
      </c>
      <c r="J26" s="343" t="s">
        <v>750</v>
      </c>
      <c r="K26" s="204"/>
      <c r="L26" s="201" t="s">
        <v>32</v>
      </c>
      <c r="M26" s="205" t="s">
        <v>124</v>
      </c>
      <c r="N26" s="205">
        <v>1</v>
      </c>
      <c r="O26" s="205">
        <v>120</v>
      </c>
      <c r="P26" s="205">
        <v>40</v>
      </c>
      <c r="Q26" s="205">
        <v>200</v>
      </c>
      <c r="R26" s="128">
        <f>(O26*P26*Q26)/1000000</f>
        <v>0.96</v>
      </c>
      <c r="S26" s="231">
        <f>IF(T26="O",R26,0)</f>
        <v>0</v>
      </c>
      <c r="T26" s="207" t="s">
        <v>719</v>
      </c>
      <c r="U26" s="202"/>
      <c r="V26" s="202"/>
      <c r="W26" s="208"/>
      <c r="X26" s="208"/>
      <c r="Y26" s="209"/>
      <c r="Z26" s="210"/>
      <c r="AA26" s="202"/>
      <c r="AB26" s="202"/>
      <c r="AC26" s="235">
        <f>IF(AD26="O",AB26,0)</f>
        <v>0</v>
      </c>
      <c r="AD26" s="211"/>
      <c r="AE26" s="212"/>
    </row>
    <row r="27" spans="1:31" s="22" customFormat="1" ht="12.75">
      <c r="A27" s="199" t="s">
        <v>718</v>
      </c>
      <c r="B27" s="200" t="s">
        <v>122</v>
      </c>
      <c r="C27" s="339" t="s">
        <v>733</v>
      </c>
      <c r="D27" s="200" t="s">
        <v>145</v>
      </c>
      <c r="E27" s="195" t="s">
        <v>176</v>
      </c>
      <c r="F27" s="305" t="s">
        <v>791</v>
      </c>
      <c r="G27" s="226" t="s">
        <v>314</v>
      </c>
      <c r="H27" s="201">
        <v>1222</v>
      </c>
      <c r="I27" s="202">
        <v>1</v>
      </c>
      <c r="J27" s="343" t="s">
        <v>750</v>
      </c>
      <c r="K27" s="204"/>
      <c r="L27" s="201" t="s">
        <v>32</v>
      </c>
      <c r="M27" s="205" t="s">
        <v>134</v>
      </c>
      <c r="N27" s="205">
        <v>1</v>
      </c>
      <c r="O27" s="205">
        <v>120</v>
      </c>
      <c r="P27" s="205">
        <v>40</v>
      </c>
      <c r="Q27" s="205">
        <v>96</v>
      </c>
      <c r="R27" s="128">
        <f>(O27*P27*Q27)/1000000</f>
        <v>0.4608</v>
      </c>
      <c r="S27" s="231">
        <f>IF(T27="O",R27,0)</f>
        <v>0</v>
      </c>
      <c r="T27" s="207" t="s">
        <v>719</v>
      </c>
      <c r="U27" s="202"/>
      <c r="V27" s="202"/>
      <c r="W27" s="208"/>
      <c r="X27" s="208"/>
      <c r="Y27" s="209" t="s">
        <v>60</v>
      </c>
      <c r="Z27" s="210"/>
      <c r="AA27" s="202">
        <v>2</v>
      </c>
      <c r="AB27" s="202">
        <v>0.12</v>
      </c>
      <c r="AC27" s="235">
        <f>IF(AD27="O",AB27,0)</f>
        <v>0</v>
      </c>
      <c r="AD27" s="211" t="s">
        <v>719</v>
      </c>
      <c r="AE27" s="212"/>
    </row>
    <row r="28" spans="1:31" s="22" customFormat="1" ht="12.75">
      <c r="A28" s="199" t="s">
        <v>718</v>
      </c>
      <c r="B28" s="200" t="s">
        <v>122</v>
      </c>
      <c r="C28" s="339" t="s">
        <v>733</v>
      </c>
      <c r="D28" s="200" t="s">
        <v>145</v>
      </c>
      <c r="E28" s="195" t="s">
        <v>176</v>
      </c>
      <c r="F28" s="300" t="s">
        <v>791</v>
      </c>
      <c r="G28" s="226" t="s">
        <v>315</v>
      </c>
      <c r="H28" s="201">
        <v>1222</v>
      </c>
      <c r="I28" s="202">
        <v>1</v>
      </c>
      <c r="J28" s="343" t="s">
        <v>750</v>
      </c>
      <c r="K28" s="57"/>
      <c r="L28" s="201" t="s">
        <v>32</v>
      </c>
      <c r="M28" s="53" t="s">
        <v>124</v>
      </c>
      <c r="N28" s="53">
        <v>1</v>
      </c>
      <c r="O28" s="53">
        <v>120</v>
      </c>
      <c r="P28" s="53">
        <v>40</v>
      </c>
      <c r="Q28" s="53">
        <v>100</v>
      </c>
      <c r="R28" s="128">
        <f>(O28*P28*Q28)/1000000</f>
        <v>0.48</v>
      </c>
      <c r="S28" s="231">
        <f>IF(T28="O",R28,0)</f>
        <v>0</v>
      </c>
      <c r="T28" s="207" t="s">
        <v>719</v>
      </c>
      <c r="U28" s="56"/>
      <c r="V28" s="56"/>
      <c r="W28" s="121"/>
      <c r="X28" s="121"/>
      <c r="Y28" s="171"/>
      <c r="Z28" s="58"/>
      <c r="AA28" s="56"/>
      <c r="AB28" s="188"/>
      <c r="AC28" s="235">
        <f>IF(AD28="O",AB28,0)</f>
        <v>0</v>
      </c>
      <c r="AD28" s="168"/>
      <c r="AE28" s="59"/>
    </row>
    <row r="29" spans="1:31" s="22" customFormat="1" ht="12.75">
      <c r="A29" s="199" t="s">
        <v>718</v>
      </c>
      <c r="B29" s="200" t="s">
        <v>122</v>
      </c>
      <c r="C29" s="339" t="s">
        <v>733</v>
      </c>
      <c r="D29" s="200" t="s">
        <v>145</v>
      </c>
      <c r="E29" s="195" t="s">
        <v>176</v>
      </c>
      <c r="F29" s="305" t="s">
        <v>791</v>
      </c>
      <c r="G29" s="226" t="s">
        <v>316</v>
      </c>
      <c r="H29" s="201">
        <v>1222</v>
      </c>
      <c r="I29" s="202">
        <v>1</v>
      </c>
      <c r="J29" s="343" t="s">
        <v>750</v>
      </c>
      <c r="K29" s="204"/>
      <c r="L29" s="201" t="s">
        <v>32</v>
      </c>
      <c r="M29" s="205" t="s">
        <v>149</v>
      </c>
      <c r="N29" s="205">
        <v>1</v>
      </c>
      <c r="O29" s="205">
        <v>160</v>
      </c>
      <c r="P29" s="205">
        <v>80</v>
      </c>
      <c r="Q29" s="205">
        <v>73</v>
      </c>
      <c r="R29" s="206">
        <v>0.92</v>
      </c>
      <c r="S29" s="231">
        <f aca="true" t="shared" si="1" ref="S29:S38">IF(T29="O",R29,0)</f>
        <v>0</v>
      </c>
      <c r="T29" s="207" t="s">
        <v>719</v>
      </c>
      <c r="U29" s="202"/>
      <c r="V29" s="202"/>
      <c r="W29" s="208"/>
      <c r="X29" s="208"/>
      <c r="Y29" s="209"/>
      <c r="Z29" s="210"/>
      <c r="AA29" s="202"/>
      <c r="AB29" s="202"/>
      <c r="AC29" s="235">
        <f aca="true" t="shared" si="2" ref="AC29:AC38">IF(AD29="O",AB29,0)</f>
        <v>0</v>
      </c>
      <c r="AD29" s="211"/>
      <c r="AE29" s="212"/>
    </row>
    <row r="30" spans="1:31" s="22" customFormat="1" ht="12.75">
      <c r="A30" s="199" t="s">
        <v>718</v>
      </c>
      <c r="B30" s="200" t="s">
        <v>122</v>
      </c>
      <c r="C30" s="339" t="s">
        <v>733</v>
      </c>
      <c r="D30" s="200" t="s">
        <v>145</v>
      </c>
      <c r="E30" s="195" t="s">
        <v>176</v>
      </c>
      <c r="F30" s="305" t="s">
        <v>791</v>
      </c>
      <c r="G30" s="226" t="s">
        <v>317</v>
      </c>
      <c r="H30" s="201">
        <v>1222</v>
      </c>
      <c r="I30" s="202">
        <v>1</v>
      </c>
      <c r="J30" s="343" t="s">
        <v>750</v>
      </c>
      <c r="K30" s="204"/>
      <c r="L30" s="201" t="s">
        <v>32</v>
      </c>
      <c r="M30" s="205" t="s">
        <v>119</v>
      </c>
      <c r="N30" s="205">
        <v>1</v>
      </c>
      <c r="O30" s="205">
        <v>120</v>
      </c>
      <c r="P30" s="205">
        <v>80</v>
      </c>
      <c r="Q30" s="205">
        <v>73</v>
      </c>
      <c r="R30" s="206">
        <v>0.69</v>
      </c>
      <c r="S30" s="231">
        <f t="shared" si="1"/>
        <v>0</v>
      </c>
      <c r="T30" s="207" t="s">
        <v>719</v>
      </c>
      <c r="U30" s="202"/>
      <c r="V30" s="202"/>
      <c r="W30" s="208"/>
      <c r="X30" s="208"/>
      <c r="Y30" s="209"/>
      <c r="Z30" s="210"/>
      <c r="AA30" s="202"/>
      <c r="AB30" s="202"/>
      <c r="AC30" s="235">
        <f t="shared" si="2"/>
        <v>0</v>
      </c>
      <c r="AD30" s="211"/>
      <c r="AE30" s="212"/>
    </row>
    <row r="31" spans="1:31" s="22" customFormat="1" ht="12.75">
      <c r="A31" s="199" t="s">
        <v>718</v>
      </c>
      <c r="B31" s="200" t="s">
        <v>122</v>
      </c>
      <c r="C31" s="339" t="s">
        <v>733</v>
      </c>
      <c r="D31" s="200" t="s">
        <v>145</v>
      </c>
      <c r="E31" s="195" t="s">
        <v>176</v>
      </c>
      <c r="F31" s="300" t="s">
        <v>791</v>
      </c>
      <c r="G31" s="226" t="s">
        <v>318</v>
      </c>
      <c r="H31" s="201">
        <v>1222</v>
      </c>
      <c r="I31" s="202">
        <v>1</v>
      </c>
      <c r="J31" s="343" t="s">
        <v>750</v>
      </c>
      <c r="K31" s="57"/>
      <c r="L31" s="54" t="s">
        <v>49</v>
      </c>
      <c r="M31" s="53" t="s">
        <v>112</v>
      </c>
      <c r="N31" s="53">
        <v>1</v>
      </c>
      <c r="O31" s="53"/>
      <c r="P31" s="53"/>
      <c r="Q31" s="53"/>
      <c r="R31" s="55">
        <v>0.15</v>
      </c>
      <c r="S31" s="231">
        <f t="shared" si="1"/>
        <v>0</v>
      </c>
      <c r="T31" s="207" t="s">
        <v>719</v>
      </c>
      <c r="U31" s="56"/>
      <c r="V31" s="56"/>
      <c r="W31" s="121"/>
      <c r="X31" s="121"/>
      <c r="Y31" s="171"/>
      <c r="Z31" s="58"/>
      <c r="AA31" s="56"/>
      <c r="AB31" s="188"/>
      <c r="AC31" s="235">
        <f t="shared" si="2"/>
        <v>0</v>
      </c>
      <c r="AD31" s="168"/>
      <c r="AE31" s="59"/>
    </row>
    <row r="32" spans="1:31" s="22" customFormat="1" ht="12.75">
      <c r="A32" s="199" t="s">
        <v>718</v>
      </c>
      <c r="B32" s="200" t="s">
        <v>122</v>
      </c>
      <c r="C32" s="339" t="s">
        <v>733</v>
      </c>
      <c r="D32" s="200" t="s">
        <v>145</v>
      </c>
      <c r="E32" s="195" t="s">
        <v>176</v>
      </c>
      <c r="F32" s="300" t="s">
        <v>791</v>
      </c>
      <c r="G32" s="226" t="s">
        <v>319</v>
      </c>
      <c r="H32" s="201">
        <v>1222</v>
      </c>
      <c r="I32" s="202">
        <v>1</v>
      </c>
      <c r="J32" s="343" t="s">
        <v>750</v>
      </c>
      <c r="K32" s="57"/>
      <c r="L32" s="54" t="s">
        <v>32</v>
      </c>
      <c r="M32" s="53" t="s">
        <v>113</v>
      </c>
      <c r="N32" s="53">
        <v>1</v>
      </c>
      <c r="O32" s="53"/>
      <c r="P32" s="53"/>
      <c r="Q32" s="53"/>
      <c r="R32" s="55">
        <v>0.5</v>
      </c>
      <c r="S32" s="231">
        <f t="shared" si="1"/>
        <v>0</v>
      </c>
      <c r="T32" s="207" t="s">
        <v>719</v>
      </c>
      <c r="U32" s="56"/>
      <c r="V32" s="56"/>
      <c r="W32" s="121"/>
      <c r="X32" s="121"/>
      <c r="Y32" s="171"/>
      <c r="Z32" s="58"/>
      <c r="AA32" s="56"/>
      <c r="AB32" s="188"/>
      <c r="AC32" s="235">
        <f t="shared" si="2"/>
        <v>0</v>
      </c>
      <c r="AD32" s="168"/>
      <c r="AE32" s="59"/>
    </row>
    <row r="33" spans="1:31" s="22" customFormat="1" ht="12.75">
      <c r="A33" s="199" t="s">
        <v>718</v>
      </c>
      <c r="B33" s="200" t="s">
        <v>122</v>
      </c>
      <c r="C33" s="339" t="s">
        <v>733</v>
      </c>
      <c r="D33" s="200" t="s">
        <v>145</v>
      </c>
      <c r="E33" s="195" t="s">
        <v>176</v>
      </c>
      <c r="F33" s="299" t="s">
        <v>791</v>
      </c>
      <c r="G33" s="226" t="s">
        <v>320</v>
      </c>
      <c r="H33" s="201">
        <v>1222</v>
      </c>
      <c r="I33" s="202">
        <v>1</v>
      </c>
      <c r="J33" s="343" t="s">
        <v>750</v>
      </c>
      <c r="K33" s="131"/>
      <c r="L33" s="54" t="s">
        <v>32</v>
      </c>
      <c r="M33" s="127" t="s">
        <v>113</v>
      </c>
      <c r="N33" s="127">
        <v>1</v>
      </c>
      <c r="O33" s="127"/>
      <c r="P33" s="127"/>
      <c r="Q33" s="127"/>
      <c r="R33" s="128">
        <v>0.5</v>
      </c>
      <c r="S33" s="231">
        <f t="shared" si="1"/>
        <v>0</v>
      </c>
      <c r="T33" s="207" t="s">
        <v>719</v>
      </c>
      <c r="U33" s="129"/>
      <c r="V33" s="129"/>
      <c r="W33" s="130"/>
      <c r="X33" s="130"/>
      <c r="Y33" s="172"/>
      <c r="Z33" s="132"/>
      <c r="AA33" s="129"/>
      <c r="AB33" s="189"/>
      <c r="AC33" s="235">
        <f t="shared" si="2"/>
        <v>0</v>
      </c>
      <c r="AD33" s="169"/>
      <c r="AE33" s="133"/>
    </row>
    <row r="34" spans="1:31" s="22" customFormat="1" ht="12.75">
      <c r="A34" s="199" t="s">
        <v>718</v>
      </c>
      <c r="B34" s="200" t="s">
        <v>122</v>
      </c>
      <c r="C34" s="339" t="s">
        <v>733</v>
      </c>
      <c r="D34" s="200" t="s">
        <v>145</v>
      </c>
      <c r="E34" s="195" t="s">
        <v>176</v>
      </c>
      <c r="F34" s="299" t="s">
        <v>791</v>
      </c>
      <c r="G34" s="226" t="s">
        <v>321</v>
      </c>
      <c r="H34" s="201">
        <v>1222</v>
      </c>
      <c r="I34" s="202">
        <v>1</v>
      </c>
      <c r="J34" s="343" t="s">
        <v>750</v>
      </c>
      <c r="K34" s="131"/>
      <c r="L34" s="126" t="s">
        <v>49</v>
      </c>
      <c r="M34" s="127" t="s">
        <v>140</v>
      </c>
      <c r="N34" s="127">
        <v>1</v>
      </c>
      <c r="O34" s="127"/>
      <c r="P34" s="127"/>
      <c r="Q34" s="127"/>
      <c r="R34" s="128">
        <v>1</v>
      </c>
      <c r="S34" s="231">
        <f t="shared" si="1"/>
        <v>0</v>
      </c>
      <c r="T34" s="207" t="s">
        <v>719</v>
      </c>
      <c r="U34" s="129"/>
      <c r="V34" s="129"/>
      <c r="W34" s="130"/>
      <c r="X34" s="130"/>
      <c r="Y34" s="172"/>
      <c r="Z34" s="132"/>
      <c r="AA34" s="129"/>
      <c r="AB34" s="189"/>
      <c r="AC34" s="235">
        <f t="shared" si="2"/>
        <v>0</v>
      </c>
      <c r="AD34" s="169"/>
      <c r="AE34" s="133"/>
    </row>
    <row r="35" spans="1:31" s="22" customFormat="1" ht="12.75">
      <c r="A35" s="199" t="s">
        <v>718</v>
      </c>
      <c r="B35" s="200" t="s">
        <v>122</v>
      </c>
      <c r="C35" s="339" t="s">
        <v>733</v>
      </c>
      <c r="D35" s="200" t="s">
        <v>145</v>
      </c>
      <c r="E35" s="195" t="s">
        <v>176</v>
      </c>
      <c r="F35" s="299" t="s">
        <v>774</v>
      </c>
      <c r="G35" s="226" t="s">
        <v>322</v>
      </c>
      <c r="H35" s="201">
        <v>1213</v>
      </c>
      <c r="I35" s="202" t="s">
        <v>756</v>
      </c>
      <c r="J35" s="343" t="s">
        <v>775</v>
      </c>
      <c r="K35" s="131"/>
      <c r="L35" s="126" t="s">
        <v>49</v>
      </c>
      <c r="M35" s="127" t="s">
        <v>141</v>
      </c>
      <c r="N35" s="127">
        <v>1</v>
      </c>
      <c r="O35" s="127"/>
      <c r="P35" s="127"/>
      <c r="Q35" s="127"/>
      <c r="R35" s="128">
        <v>0.1</v>
      </c>
      <c r="S35" s="231">
        <f t="shared" si="1"/>
        <v>0</v>
      </c>
      <c r="T35" s="207" t="s">
        <v>719</v>
      </c>
      <c r="U35" s="129"/>
      <c r="V35" s="129"/>
      <c r="W35" s="130"/>
      <c r="X35" s="130"/>
      <c r="Y35" s="172"/>
      <c r="Z35" s="132"/>
      <c r="AA35" s="129"/>
      <c r="AB35" s="189"/>
      <c r="AC35" s="235">
        <f t="shared" si="2"/>
        <v>0</v>
      </c>
      <c r="AD35" s="169"/>
      <c r="AE35" s="133"/>
    </row>
    <row r="36" spans="1:31" s="22" customFormat="1" ht="12.75">
      <c r="A36" s="199" t="s">
        <v>718</v>
      </c>
      <c r="B36" s="200" t="s">
        <v>122</v>
      </c>
      <c r="C36" s="339" t="s">
        <v>733</v>
      </c>
      <c r="D36" s="200" t="s">
        <v>145</v>
      </c>
      <c r="E36" s="195" t="s">
        <v>176</v>
      </c>
      <c r="F36" s="299" t="s">
        <v>791</v>
      </c>
      <c r="G36" s="226" t="s">
        <v>323</v>
      </c>
      <c r="H36" s="201">
        <v>1222</v>
      </c>
      <c r="I36" s="202">
        <v>1</v>
      </c>
      <c r="J36" s="343" t="s">
        <v>750</v>
      </c>
      <c r="K36" s="131"/>
      <c r="L36" s="126" t="s">
        <v>33</v>
      </c>
      <c r="M36" s="127" t="s">
        <v>116</v>
      </c>
      <c r="N36" s="127">
        <v>1</v>
      </c>
      <c r="O36" s="127"/>
      <c r="P36" s="127"/>
      <c r="Q36" s="127"/>
      <c r="R36" s="128">
        <v>0.15</v>
      </c>
      <c r="S36" s="231">
        <f t="shared" si="1"/>
        <v>0</v>
      </c>
      <c r="T36" s="207" t="s">
        <v>719</v>
      </c>
      <c r="U36" s="129"/>
      <c r="V36" s="129"/>
      <c r="W36" s="130"/>
      <c r="X36" s="130"/>
      <c r="Y36" s="172"/>
      <c r="Z36" s="132"/>
      <c r="AA36" s="129"/>
      <c r="AB36" s="189"/>
      <c r="AC36" s="235">
        <f t="shared" si="2"/>
        <v>0</v>
      </c>
      <c r="AD36" s="169"/>
      <c r="AE36" s="133"/>
    </row>
    <row r="37" spans="1:31" s="22" customFormat="1" ht="12.75">
      <c r="A37" s="199" t="s">
        <v>718</v>
      </c>
      <c r="B37" s="200" t="s">
        <v>122</v>
      </c>
      <c r="C37" s="339" t="s">
        <v>733</v>
      </c>
      <c r="D37" s="200" t="s">
        <v>145</v>
      </c>
      <c r="E37" s="195" t="s">
        <v>176</v>
      </c>
      <c r="F37" s="299" t="s">
        <v>791</v>
      </c>
      <c r="G37" s="226" t="s">
        <v>324</v>
      </c>
      <c r="H37" s="201">
        <v>1222</v>
      </c>
      <c r="I37" s="202">
        <v>1</v>
      </c>
      <c r="J37" s="343" t="s">
        <v>750</v>
      </c>
      <c r="K37" s="131"/>
      <c r="L37" s="126" t="s">
        <v>33</v>
      </c>
      <c r="M37" s="127" t="s">
        <v>115</v>
      </c>
      <c r="N37" s="127">
        <v>1</v>
      </c>
      <c r="O37" s="127"/>
      <c r="P37" s="127"/>
      <c r="Q37" s="127"/>
      <c r="R37" s="128">
        <v>0.15</v>
      </c>
      <c r="S37" s="231">
        <f t="shared" si="1"/>
        <v>0</v>
      </c>
      <c r="T37" s="207" t="s">
        <v>719</v>
      </c>
      <c r="U37" s="129"/>
      <c r="V37" s="129"/>
      <c r="W37" s="130"/>
      <c r="X37" s="130"/>
      <c r="Y37" s="172"/>
      <c r="Z37" s="132"/>
      <c r="AA37" s="129"/>
      <c r="AB37" s="189"/>
      <c r="AC37" s="235">
        <f t="shared" si="2"/>
        <v>0</v>
      </c>
      <c r="AD37" s="169"/>
      <c r="AE37" s="133"/>
    </row>
    <row r="38" spans="1:31" s="22" customFormat="1" ht="13.5" thickBot="1">
      <c r="A38" s="61" t="s">
        <v>718</v>
      </c>
      <c r="B38" s="62" t="s">
        <v>122</v>
      </c>
      <c r="C38" s="340" t="s">
        <v>733</v>
      </c>
      <c r="D38" s="62" t="s">
        <v>145</v>
      </c>
      <c r="E38" s="194" t="s">
        <v>176</v>
      </c>
      <c r="F38" s="303" t="s">
        <v>791</v>
      </c>
      <c r="G38" s="276"/>
      <c r="H38" s="63">
        <v>1222</v>
      </c>
      <c r="I38" s="66">
        <v>1</v>
      </c>
      <c r="J38" s="304" t="s">
        <v>750</v>
      </c>
      <c r="K38" s="67"/>
      <c r="L38" s="63" t="s">
        <v>49</v>
      </c>
      <c r="M38" s="64" t="s">
        <v>325</v>
      </c>
      <c r="N38" s="64">
        <v>1</v>
      </c>
      <c r="O38" s="64"/>
      <c r="P38" s="64"/>
      <c r="Q38" s="64"/>
      <c r="R38" s="65">
        <v>0.06</v>
      </c>
      <c r="S38" s="232">
        <f t="shared" si="1"/>
        <v>0</v>
      </c>
      <c r="T38" s="166" t="s">
        <v>719</v>
      </c>
      <c r="U38" s="66"/>
      <c r="V38" s="66"/>
      <c r="W38" s="122"/>
      <c r="X38" s="122"/>
      <c r="Y38" s="173"/>
      <c r="Z38" s="68"/>
      <c r="AA38" s="66"/>
      <c r="AB38" s="190"/>
      <c r="AC38" s="236">
        <f t="shared" si="2"/>
        <v>0</v>
      </c>
      <c r="AD38" s="170"/>
      <c r="AE38" s="69"/>
    </row>
  </sheetData>
  <sheetProtection/>
  <protectedRanges>
    <protectedRange sqref="N4:Q8" name="Plage5"/>
    <protectedRange sqref="T26:AB978" name="Plage3"/>
    <protectedRange sqref="B1:B2" name="Plage1"/>
    <protectedRange sqref="R29:R978 A26:Q978" name="Plage2"/>
    <protectedRange sqref="AD26:AE978" name="Plage4"/>
    <protectedRange sqref="R26" name="Plage2_5_1_4"/>
    <protectedRange sqref="R27" name="Plage2_5_1_4_1"/>
    <protectedRange sqref="R28" name="Plage2_5_1_4_2"/>
  </protectedRanges>
  <mergeCells count="35">
    <mergeCell ref="A5:A6"/>
    <mergeCell ref="A7:A8"/>
    <mergeCell ref="A9:A10"/>
    <mergeCell ref="N10:O10"/>
    <mergeCell ref="T22:X22"/>
    <mergeCell ref="Y22:AB22"/>
    <mergeCell ref="A11:A12"/>
    <mergeCell ref="A13:A14"/>
    <mergeCell ref="A15:A16"/>
    <mergeCell ref="A22:G22"/>
    <mergeCell ref="L23:L24"/>
    <mergeCell ref="M23:M24"/>
    <mergeCell ref="N23:N24"/>
    <mergeCell ref="O23:Q23"/>
    <mergeCell ref="H22:K22"/>
    <mergeCell ref="L22:R22"/>
    <mergeCell ref="R23:R24"/>
    <mergeCell ref="S23:S24"/>
    <mergeCell ref="T23:T24"/>
    <mergeCell ref="U23:U24"/>
    <mergeCell ref="AE22:AE24"/>
    <mergeCell ref="A23:A24"/>
    <mergeCell ref="B23:F23"/>
    <mergeCell ref="G23:G24"/>
    <mergeCell ref="H23:J23"/>
    <mergeCell ref="K23:K24"/>
    <mergeCell ref="AD23:AD24"/>
    <mergeCell ref="Z23:Z24"/>
    <mergeCell ref="AA23:AA24"/>
    <mergeCell ref="AB23:AB24"/>
    <mergeCell ref="AC23:AC24"/>
    <mergeCell ref="V23:V24"/>
    <mergeCell ref="W23:W24"/>
    <mergeCell ref="X23:X24"/>
    <mergeCell ref="Y23:Y24"/>
  </mergeCells>
  <dataValidations count="6">
    <dataValidation type="list" allowBlank="1" showErrorMessage="1" prompt="&#10;" sqref="L26:L38">
      <formula1>"INFO,MOB,VER,ROC,DIV,LAB,FRAG"</formula1>
    </dataValidation>
    <dataValidation type="list" allowBlank="1" showInputMessage="1" showErrorMessage="1" sqref="Y26:Y38">
      <formula1>"DOCBUR,DOCBIBLIO"</formula1>
    </dataValidation>
    <dataValidation type="list" allowBlank="1" showInputMessage="1" showErrorMessage="1" sqref="W26:X38 AD26:AD38 Q5 T26:T38">
      <formula1>"O,N"</formula1>
    </dataValidation>
    <dataValidation type="list" allowBlank="1" showInputMessage="1" showErrorMessage="1" sqref="AD25">
      <formula1>"O/N"</formula1>
    </dataValidation>
    <dataValidation type="list" allowBlank="1" showInputMessage="1" showErrorMessage="1" sqref="N4">
      <formula1>"BUR,SALLE ENSEIGNEMENT, SALLETP, LABO,STOCK REPRO,DIVERS"</formula1>
    </dataValidation>
    <dataValidation type="list" allowBlank="1" showInputMessage="1" showErrorMessage="1" sqref="Q4">
      <formula1>"A-1,A-2,B-1,B-2,C-1,C-2,D-1,D-2,E-1,E-2,F-1,F-2"</formula1>
    </dataValidation>
  </dataValidations>
  <printOptions/>
  <pageMargins left="0.787401575" right="0.787401575" top="0.984251969" bottom="0.984251969" header="0.4921259845" footer="0.4921259845"/>
  <pageSetup orientation="portrait" paperSize="9"/>
  <ignoredErrors>
    <ignoredError sqref="E26:E38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</sheetPr>
  <dimension ref="A1:AH48"/>
  <sheetViews>
    <sheetView zoomScalePageLayoutView="0" workbookViewId="0" topLeftCell="A19">
      <selection activeCell="D26" sqref="D26:K48"/>
    </sheetView>
  </sheetViews>
  <sheetFormatPr defaultColWidth="11.421875" defaultRowHeight="12.75"/>
  <cols>
    <col min="1" max="1" width="15.8515625" style="5" customWidth="1"/>
    <col min="2" max="2" width="11.28125" style="5" customWidth="1"/>
    <col min="3" max="3" width="7.421875" style="5" customWidth="1"/>
    <col min="4" max="4" width="8.421875" style="5" customWidth="1"/>
    <col min="5" max="5" width="6.7109375" style="5" customWidth="1"/>
    <col min="6" max="6" width="15.421875" style="5" customWidth="1"/>
    <col min="7" max="7" width="9.57421875" style="7" customWidth="1"/>
    <col min="8" max="8" width="5.7109375" style="9" customWidth="1"/>
    <col min="9" max="9" width="4.421875" style="9" bestFit="1" customWidth="1"/>
    <col min="10" max="10" width="5.421875" style="9" bestFit="1" customWidth="1"/>
    <col min="11" max="11" width="10.00390625" style="9" customWidth="1"/>
    <col min="12" max="12" width="8.421875" style="5" customWidth="1"/>
    <col min="13" max="13" width="32.00390625" style="5" customWidth="1"/>
    <col min="14" max="14" width="3.8515625" style="5" bestFit="1" customWidth="1"/>
    <col min="15" max="15" width="6.140625" style="5" bestFit="1" customWidth="1"/>
    <col min="16" max="16" width="6.7109375" style="5" customWidth="1"/>
    <col min="17" max="17" width="8.8515625" style="5" customWidth="1"/>
    <col min="18" max="18" width="10.7109375" style="5" customWidth="1"/>
    <col min="19" max="19" width="7.57421875" style="5" customWidth="1"/>
    <col min="20" max="20" width="8.140625" style="9" customWidth="1"/>
    <col min="21" max="22" width="9.8515625" style="9" customWidth="1"/>
    <col min="23" max="24" width="7.28125" style="9" customWidth="1"/>
    <col min="25" max="25" width="9.00390625" style="9" customWidth="1"/>
    <col min="26" max="26" width="24.140625" style="9" customWidth="1"/>
    <col min="27" max="27" width="8.00390625" style="9" bestFit="1" customWidth="1"/>
    <col min="28" max="28" width="8.7109375" style="9" bestFit="1" customWidth="1"/>
    <col min="29" max="30" width="5.7109375" style="9" bestFit="1" customWidth="1"/>
    <col min="31" max="31" width="29.140625" style="9" customWidth="1"/>
    <col min="32" max="33" width="13.7109375" style="5" customWidth="1"/>
    <col min="34" max="34" width="19.421875" style="5" customWidth="1"/>
    <col min="35" max="16384" width="11.421875" style="5" customWidth="1"/>
  </cols>
  <sheetData>
    <row r="1" spans="1:33" ht="21" customHeight="1">
      <c r="A1" s="114" t="s">
        <v>716</v>
      </c>
      <c r="B1" s="114"/>
      <c r="C1" s="117"/>
      <c r="D1" s="116"/>
      <c r="E1" s="116"/>
      <c r="F1" s="116"/>
      <c r="G1" s="116"/>
      <c r="H1" s="118"/>
      <c r="I1" s="118"/>
      <c r="J1" s="118"/>
      <c r="K1" s="118"/>
      <c r="L1" s="116"/>
      <c r="M1" s="116"/>
      <c r="N1" s="116"/>
      <c r="O1" s="116"/>
      <c r="P1" s="116"/>
      <c r="Q1" s="116"/>
      <c r="R1" s="117"/>
      <c r="S1" s="117"/>
      <c r="T1" s="118"/>
      <c r="U1" s="118"/>
      <c r="V1" s="118"/>
      <c r="W1" s="118"/>
      <c r="X1" s="119"/>
      <c r="Y1" s="119"/>
      <c r="Z1" s="119"/>
      <c r="AA1" s="119"/>
      <c r="AB1" s="119"/>
      <c r="AC1" s="119"/>
      <c r="AD1" s="119"/>
      <c r="AE1" s="118"/>
      <c r="AF1" s="2"/>
      <c r="AG1" s="2"/>
    </row>
    <row r="2" spans="1:33" ht="15.75">
      <c r="A2" s="18" t="s">
        <v>40</v>
      </c>
      <c r="B2" s="18" t="s">
        <v>145</v>
      </c>
      <c r="C2" s="19"/>
      <c r="D2" s="20"/>
      <c r="E2" s="20"/>
      <c r="F2" s="20"/>
      <c r="G2" s="20"/>
      <c r="H2" s="18"/>
      <c r="I2" s="21"/>
      <c r="J2" s="26"/>
      <c r="K2" s="19"/>
      <c r="L2" s="20"/>
      <c r="M2" s="20"/>
      <c r="N2" s="20"/>
      <c r="O2" s="20"/>
      <c r="P2" s="20"/>
      <c r="Q2" s="20"/>
      <c r="R2" s="19"/>
      <c r="S2" s="19"/>
      <c r="T2" s="21"/>
      <c r="U2" s="21"/>
      <c r="V2" s="21"/>
      <c r="W2" s="21"/>
      <c r="X2" s="250"/>
      <c r="Y2" s="250"/>
      <c r="Z2" s="250"/>
      <c r="AA2" s="250"/>
      <c r="AB2" s="250"/>
      <c r="AC2" s="250"/>
      <c r="AD2" s="250"/>
      <c r="AE2" s="21"/>
      <c r="AF2" s="2"/>
      <c r="AG2" s="2"/>
    </row>
    <row r="3" spans="1:31" s="2" customFormat="1" ht="16.5" thickBot="1">
      <c r="A3" s="137"/>
      <c r="B3" s="137"/>
      <c r="D3" s="138"/>
      <c r="E3" s="138"/>
      <c r="F3" s="138"/>
      <c r="G3" s="138"/>
      <c r="H3" s="137"/>
      <c r="I3" s="15"/>
      <c r="J3" s="143"/>
      <c r="L3" s="138"/>
      <c r="M3" s="138"/>
      <c r="N3" s="138"/>
      <c r="O3" s="138"/>
      <c r="P3" s="138"/>
      <c r="Q3" s="138"/>
      <c r="T3" s="15"/>
      <c r="U3" s="15"/>
      <c r="V3" s="15"/>
      <c r="W3" s="15"/>
      <c r="X3" s="16"/>
      <c r="Y3" s="16"/>
      <c r="Z3" s="16"/>
      <c r="AA3" s="16"/>
      <c r="AB3" s="16"/>
      <c r="AC3" s="16"/>
      <c r="AD3" s="16"/>
      <c r="AE3" s="15"/>
    </row>
    <row r="4" spans="1:31" ht="15.75">
      <c r="A4"/>
      <c r="B4"/>
      <c r="C4"/>
      <c r="D4"/>
      <c r="E4"/>
      <c r="F4"/>
      <c r="G4"/>
      <c r="H4"/>
      <c r="I4"/>
      <c r="J4"/>
      <c r="K4"/>
      <c r="L4" s="175" t="s">
        <v>67</v>
      </c>
      <c r="M4" s="176"/>
      <c r="N4" s="229" t="s">
        <v>82</v>
      </c>
      <c r="O4" s="177"/>
      <c r="P4" s="178"/>
      <c r="Q4" s="246" t="s">
        <v>68</v>
      </c>
      <c r="R4"/>
      <c r="S4" s="140"/>
      <c r="T4" s="138"/>
      <c r="U4" s="174"/>
      <c r="V4" s="174"/>
      <c r="W4" s="140"/>
      <c r="X4" s="140"/>
      <c r="Y4" s="16"/>
      <c r="Z4" s="15"/>
      <c r="AA4" s="15"/>
      <c r="AB4" s="15"/>
      <c r="AC4" s="15"/>
      <c r="AD4" s="15"/>
      <c r="AE4" s="15"/>
    </row>
    <row r="5" spans="1:31" ht="15.75">
      <c r="A5" s="408" t="s">
        <v>13</v>
      </c>
      <c r="B5" s="237" t="s">
        <v>100</v>
      </c>
      <c r="C5" s="187" t="s">
        <v>68</v>
      </c>
      <c r="D5" s="138"/>
      <c r="E5" s="138"/>
      <c r="F5" s="138"/>
      <c r="G5" s="138"/>
      <c r="H5" s="15"/>
      <c r="I5" s="15"/>
      <c r="J5" s="143"/>
      <c r="K5" s="2"/>
      <c r="L5" s="179" t="s">
        <v>98</v>
      </c>
      <c r="M5" s="180"/>
      <c r="N5" s="180"/>
      <c r="O5" s="181"/>
      <c r="P5" s="182"/>
      <c r="Q5" s="247" t="s">
        <v>99</v>
      </c>
      <c r="R5"/>
      <c r="S5" s="244"/>
      <c r="T5" s="138"/>
      <c r="U5" s="139"/>
      <c r="V5" s="139"/>
      <c r="W5" s="140"/>
      <c r="X5" s="141"/>
      <c r="Y5" s="16"/>
      <c r="Z5" s="15"/>
      <c r="AA5" s="15"/>
      <c r="AB5" s="15"/>
      <c r="AC5" s="15"/>
      <c r="AD5" s="15"/>
      <c r="AE5" s="15"/>
    </row>
    <row r="6" spans="1:31" ht="15.75">
      <c r="A6" s="409"/>
      <c r="B6" s="187"/>
      <c r="C6" s="187" t="s">
        <v>69</v>
      </c>
      <c r="D6" s="138"/>
      <c r="E6" s="138"/>
      <c r="F6" s="138"/>
      <c r="G6" s="138"/>
      <c r="H6" s="15"/>
      <c r="I6" s="15"/>
      <c r="J6" s="143"/>
      <c r="K6" s="2"/>
      <c r="L6" s="179" t="s">
        <v>101</v>
      </c>
      <c r="M6" s="180"/>
      <c r="N6" s="180"/>
      <c r="O6" s="181"/>
      <c r="P6" s="182"/>
      <c r="Q6" s="248">
        <v>0</v>
      </c>
      <c r="R6"/>
      <c r="S6" s="244"/>
      <c r="T6" s="138"/>
      <c r="U6" s="139"/>
      <c r="V6" s="139"/>
      <c r="W6" s="140"/>
      <c r="X6" s="141"/>
      <c r="Y6" s="16"/>
      <c r="Z6" s="15"/>
      <c r="AA6" s="15"/>
      <c r="AB6" s="15"/>
      <c r="AC6" s="15"/>
      <c r="AD6" s="15"/>
      <c r="AE6" s="15"/>
    </row>
    <row r="7" spans="1:31" ht="18" customHeight="1">
      <c r="A7" s="408" t="s">
        <v>66</v>
      </c>
      <c r="B7" s="237" t="s">
        <v>100</v>
      </c>
      <c r="C7" s="187" t="s">
        <v>70</v>
      </c>
      <c r="D7" s="138"/>
      <c r="E7" s="138"/>
      <c r="F7" s="138"/>
      <c r="G7" s="138"/>
      <c r="H7" s="15"/>
      <c r="I7" s="15"/>
      <c r="J7" s="143"/>
      <c r="K7" s="2"/>
      <c r="L7" s="179" t="s">
        <v>103</v>
      </c>
      <c r="M7" s="180"/>
      <c r="N7" s="180"/>
      <c r="O7" s="181"/>
      <c r="P7" s="182"/>
      <c r="Q7" s="251" t="e">
        <f>Q8/Q6</f>
        <v>#DIV/0!</v>
      </c>
      <c r="R7"/>
      <c r="S7" s="244"/>
      <c r="T7" s="138"/>
      <c r="U7" s="139"/>
      <c r="V7" s="139"/>
      <c r="W7" s="140"/>
      <c r="X7" s="141"/>
      <c r="Y7" s="16"/>
      <c r="Z7" s="15"/>
      <c r="AA7" s="15"/>
      <c r="AB7" s="15"/>
      <c r="AC7" s="15"/>
      <c r="AD7" s="15"/>
      <c r="AE7" s="15"/>
    </row>
    <row r="8" spans="1:31" ht="16.5" thickBot="1">
      <c r="A8" s="409"/>
      <c r="B8" s="187"/>
      <c r="C8" s="187" t="s">
        <v>71</v>
      </c>
      <c r="D8" s="138"/>
      <c r="E8" s="138"/>
      <c r="F8" s="138"/>
      <c r="G8" s="138"/>
      <c r="H8" s="15"/>
      <c r="I8" s="15"/>
      <c r="J8" s="143"/>
      <c r="K8" s="2"/>
      <c r="L8" s="183" t="s">
        <v>102</v>
      </c>
      <c r="M8" s="184"/>
      <c r="N8" s="184"/>
      <c r="O8" s="185"/>
      <c r="P8" s="186"/>
      <c r="Q8" s="249">
        <f>SUM($R$26:$R$980)+SUM($AB$26:$AB$980)</f>
        <v>12.6284</v>
      </c>
      <c r="R8"/>
      <c r="S8" s="244"/>
      <c r="T8" s="138"/>
      <c r="U8" s="139"/>
      <c r="V8" s="139"/>
      <c r="W8" s="140"/>
      <c r="X8" s="142"/>
      <c r="Y8" s="16"/>
      <c r="Z8" s="15"/>
      <c r="AA8" s="15"/>
      <c r="AB8" s="15"/>
      <c r="AC8" s="15"/>
      <c r="AD8" s="15"/>
      <c r="AE8" s="15"/>
    </row>
    <row r="9" spans="1:31" ht="16.5" thickBot="1">
      <c r="A9" s="408" t="s">
        <v>14</v>
      </c>
      <c r="B9" s="237" t="s">
        <v>100</v>
      </c>
      <c r="C9" s="187" t="s">
        <v>72</v>
      </c>
      <c r="D9" s="138"/>
      <c r="E9" s="138"/>
      <c r="F9" s="138"/>
      <c r="G9" s="138"/>
      <c r="H9" s="15"/>
      <c r="I9" s="15"/>
      <c r="J9" s="143"/>
      <c r="K9" s="2"/>
      <c r="L9" s="137"/>
      <c r="M9" s="138"/>
      <c r="N9" s="138"/>
      <c r="O9" s="139"/>
      <c r="P9" s="140"/>
      <c r="Q9" s="142"/>
      <c r="R9" s="244"/>
      <c r="S9" s="244"/>
      <c r="T9" s="138"/>
      <c r="U9" s="139"/>
      <c r="V9" s="139"/>
      <c r="W9" s="140"/>
      <c r="X9" s="142"/>
      <c r="Y9" s="16"/>
      <c r="Z9" s="15"/>
      <c r="AA9" s="15"/>
      <c r="AB9" s="15"/>
      <c r="AC9" s="15"/>
      <c r="AD9" s="15"/>
      <c r="AE9" s="15"/>
    </row>
    <row r="10" spans="1:31" ht="24" customHeight="1" thickBot="1">
      <c r="A10" s="409"/>
      <c r="B10" s="187"/>
      <c r="C10" s="187" t="s">
        <v>73</v>
      </c>
      <c r="D10" s="138"/>
      <c r="E10" s="138"/>
      <c r="F10" s="138"/>
      <c r="G10" s="138"/>
      <c r="H10" s="15"/>
      <c r="I10" s="15"/>
      <c r="J10" s="143"/>
      <c r="K10" s="2"/>
      <c r="L10" s="239" t="s">
        <v>42</v>
      </c>
      <c r="M10" s="240"/>
      <c r="N10" s="406" t="s">
        <v>94</v>
      </c>
      <c r="O10" s="407"/>
      <c r="P10" s="230" t="s">
        <v>59</v>
      </c>
      <c r="Q10" s="230" t="s">
        <v>91</v>
      </c>
      <c r="R10" s="244"/>
      <c r="S10" s="244"/>
      <c r="T10" s="138"/>
      <c r="U10" s="139"/>
      <c r="V10" s="139"/>
      <c r="W10" s="140"/>
      <c r="X10" s="142"/>
      <c r="Y10" s="16"/>
      <c r="Z10" s="15"/>
      <c r="AA10" s="15"/>
      <c r="AB10" s="15"/>
      <c r="AC10" s="15"/>
      <c r="AD10" s="15"/>
      <c r="AE10" s="15"/>
    </row>
    <row r="11" spans="1:31" ht="16.5" thickBot="1">
      <c r="A11" s="408" t="s">
        <v>11</v>
      </c>
      <c r="B11" s="237" t="s">
        <v>100</v>
      </c>
      <c r="C11" s="187" t="s">
        <v>74</v>
      </c>
      <c r="D11" s="138"/>
      <c r="E11" s="138"/>
      <c r="F11" s="138"/>
      <c r="G11" s="138"/>
      <c r="H11" s="15"/>
      <c r="I11" s="15"/>
      <c r="J11" s="143"/>
      <c r="K11" s="2"/>
      <c r="L11" s="241" t="s">
        <v>83</v>
      </c>
      <c r="M11" s="242"/>
      <c r="N11" s="238"/>
      <c r="O11" s="243">
        <f>SUMIF($L$26:$L$980,"INFO",$R$26:$R$980)</f>
        <v>0.3</v>
      </c>
      <c r="P11" s="233">
        <f>SUMIF($L$26:$L$980,"INFO",$S$26:$S$980)</f>
        <v>0</v>
      </c>
      <c r="Q11" s="234">
        <f>O11-P11</f>
        <v>0.3</v>
      </c>
      <c r="R11" s="244"/>
      <c r="S11" s="244"/>
      <c r="T11" s="138"/>
      <c r="U11" s="139"/>
      <c r="V11" s="139"/>
      <c r="W11" s="140"/>
      <c r="X11" s="142"/>
      <c r="Y11" s="16"/>
      <c r="Z11" s="15"/>
      <c r="AA11" s="15"/>
      <c r="AB11" s="15"/>
      <c r="AC11" s="15"/>
      <c r="AD11" s="15"/>
      <c r="AE11" s="15"/>
    </row>
    <row r="12" spans="1:31" ht="16.5" thickBot="1">
      <c r="A12" s="409"/>
      <c r="B12" s="187"/>
      <c r="C12" s="187" t="s">
        <v>75</v>
      </c>
      <c r="D12" s="138"/>
      <c r="E12" s="138"/>
      <c r="F12" s="138"/>
      <c r="G12" s="138"/>
      <c r="H12" s="15"/>
      <c r="I12" s="15"/>
      <c r="J12" s="143"/>
      <c r="K12" s="2"/>
      <c r="L12" s="241" t="s">
        <v>84</v>
      </c>
      <c r="M12" s="242"/>
      <c r="N12" s="238"/>
      <c r="O12" s="233">
        <f>SUMIF($L$26:$L$980,"MOB",$R$26:$R$980)</f>
        <v>9.608399999999998</v>
      </c>
      <c r="P12" s="233">
        <f>SUMIF($L$26:$L$980,"MOB",$S$26:$S$980)</f>
        <v>0.256</v>
      </c>
      <c r="Q12" s="234">
        <f aca="true" t="shared" si="0" ref="Q12:Q19">O12-P12</f>
        <v>9.352399999999998</v>
      </c>
      <c r="R12" s="244"/>
      <c r="S12" s="244"/>
      <c r="T12" s="138"/>
      <c r="U12" s="139"/>
      <c r="V12" s="139"/>
      <c r="W12" s="140"/>
      <c r="X12" s="142"/>
      <c r="Y12" s="16"/>
      <c r="Z12" s="15"/>
      <c r="AA12" s="15"/>
      <c r="AB12" s="15"/>
      <c r="AC12" s="15"/>
      <c r="AD12" s="15"/>
      <c r="AE12" s="15"/>
    </row>
    <row r="13" spans="1:31" ht="16.5" thickBot="1">
      <c r="A13" s="408" t="s">
        <v>15</v>
      </c>
      <c r="B13" s="237" t="s">
        <v>100</v>
      </c>
      <c r="C13" s="187" t="s">
        <v>76</v>
      </c>
      <c r="D13" s="138"/>
      <c r="E13" s="138"/>
      <c r="F13" s="138"/>
      <c r="G13" s="138"/>
      <c r="H13" s="15"/>
      <c r="I13" s="15"/>
      <c r="J13" s="143"/>
      <c r="K13" s="2"/>
      <c r="L13" s="241" t="s">
        <v>85</v>
      </c>
      <c r="M13" s="242"/>
      <c r="N13" s="238"/>
      <c r="O13" s="233">
        <f>SUMIF($L$26:$L$973,"DIV",$R$26:$R$973)</f>
        <v>2</v>
      </c>
      <c r="P13" s="233">
        <f>SUMIF($L$26:$L$980,"DIV",$S$26:$S$980)</f>
        <v>0</v>
      </c>
      <c r="Q13" s="234">
        <f t="shared" si="0"/>
        <v>2</v>
      </c>
      <c r="R13" s="244"/>
      <c r="S13" s="244"/>
      <c r="T13" s="138"/>
      <c r="U13" s="139"/>
      <c r="V13" s="139"/>
      <c r="W13" s="140"/>
      <c r="X13" s="142"/>
      <c r="Y13" s="16"/>
      <c r="Z13" s="15"/>
      <c r="AA13" s="15"/>
      <c r="AB13" s="15"/>
      <c r="AC13" s="15"/>
      <c r="AD13" s="15"/>
      <c r="AE13" s="15"/>
    </row>
    <row r="14" spans="1:34" s="28" customFormat="1" ht="15.75" thickBot="1">
      <c r="A14" s="409"/>
      <c r="B14" s="187"/>
      <c r="C14" s="187" t="s">
        <v>77</v>
      </c>
      <c r="D14" s="27"/>
      <c r="E14" s="27"/>
      <c r="F14" s="27"/>
      <c r="G14" s="27"/>
      <c r="H14" s="11"/>
      <c r="I14" s="10"/>
      <c r="J14" s="10"/>
      <c r="K14" s="10"/>
      <c r="L14" s="241" t="s">
        <v>86</v>
      </c>
      <c r="M14" s="242"/>
      <c r="N14" s="238"/>
      <c r="O14" s="233">
        <f>SUMIF($L$26:$L$973,"LAB",$R$26:$R$973)</f>
        <v>0</v>
      </c>
      <c r="P14" s="233">
        <f>SUMIF($L$26:$L$980,"LAB",$S$26:$S$980)</f>
        <v>0</v>
      </c>
      <c r="Q14" s="234">
        <f t="shared" si="0"/>
        <v>0</v>
      </c>
      <c r="R14" s="245"/>
      <c r="S14" s="245"/>
      <c r="T14" s="11"/>
      <c r="U14" s="11"/>
      <c r="V14" s="11"/>
      <c r="W14" s="11"/>
      <c r="X14" s="10"/>
      <c r="Y14" s="10"/>
      <c r="Z14" s="10"/>
      <c r="AA14" s="10"/>
      <c r="AB14" s="10"/>
      <c r="AC14" s="10"/>
      <c r="AD14" s="10"/>
      <c r="AE14" s="11"/>
      <c r="AF14" s="27"/>
      <c r="AG14" s="27"/>
      <c r="AH14" s="8"/>
    </row>
    <row r="15" spans="1:31" ht="16.5" thickBot="1">
      <c r="A15" s="408" t="s">
        <v>65</v>
      </c>
      <c r="B15" s="237" t="s">
        <v>100</v>
      </c>
      <c r="C15" s="187" t="s">
        <v>78</v>
      </c>
      <c r="D15" s="138"/>
      <c r="E15" s="138"/>
      <c r="F15" s="138"/>
      <c r="G15" s="138"/>
      <c r="H15" s="15"/>
      <c r="I15" s="15"/>
      <c r="J15" s="143"/>
      <c r="K15" s="2"/>
      <c r="L15" s="241" t="s">
        <v>87</v>
      </c>
      <c r="M15" s="242"/>
      <c r="N15" s="238"/>
      <c r="O15" s="233">
        <f>SUMIF($L$26:$L$973,"FRAG",$R$26:$R$973)</f>
        <v>0</v>
      </c>
      <c r="P15" s="233">
        <f>SUMIF($L$26:$L$980,"FRAG",$S$26:$S$980)</f>
        <v>0</v>
      </c>
      <c r="Q15" s="234">
        <f t="shared" si="0"/>
        <v>0</v>
      </c>
      <c r="R15" s="244"/>
      <c r="S15" s="244"/>
      <c r="T15" s="138"/>
      <c r="U15" s="139"/>
      <c r="V15" s="139"/>
      <c r="W15" s="140"/>
      <c r="X15" s="142"/>
      <c r="Y15" s="16"/>
      <c r="Z15" s="15"/>
      <c r="AA15" s="15"/>
      <c r="AB15" s="15"/>
      <c r="AC15" s="15"/>
      <c r="AD15" s="15"/>
      <c r="AE15" s="15"/>
    </row>
    <row r="16" spans="1:31" ht="16.5" thickBot="1">
      <c r="A16" s="409"/>
      <c r="B16" s="187"/>
      <c r="C16" s="187" t="s">
        <v>79</v>
      </c>
      <c r="D16" s="138"/>
      <c r="E16" s="138"/>
      <c r="F16" s="138"/>
      <c r="G16" s="138"/>
      <c r="H16" s="15"/>
      <c r="I16" s="15"/>
      <c r="J16" s="143"/>
      <c r="K16" s="2"/>
      <c r="L16" s="241" t="s">
        <v>88</v>
      </c>
      <c r="M16" s="242"/>
      <c r="N16" s="238"/>
      <c r="O16" s="233">
        <f>SUMIF($L$26:$L$973,"VER",$R$26:$R$973)</f>
        <v>0</v>
      </c>
      <c r="P16" s="233">
        <f>SUMIF($L$26:$L$980,"VER",$S$26:$S$980)</f>
        <v>0</v>
      </c>
      <c r="Q16" s="234">
        <f t="shared" si="0"/>
        <v>0</v>
      </c>
      <c r="R16" s="244"/>
      <c r="S16" s="244"/>
      <c r="T16" s="138"/>
      <c r="U16" s="139"/>
      <c r="V16" s="139"/>
      <c r="W16" s="140"/>
      <c r="X16" s="142"/>
      <c r="Y16" s="16"/>
      <c r="Z16" s="15"/>
      <c r="AA16" s="15"/>
      <c r="AB16" s="15"/>
      <c r="AC16" s="15"/>
      <c r="AD16" s="15"/>
      <c r="AE16" s="15"/>
    </row>
    <row r="17" spans="1:31" ht="16.5" thickBot="1">
      <c r="A17" s="137"/>
      <c r="B17" s="137"/>
      <c r="C17" s="2"/>
      <c r="D17" s="138"/>
      <c r="E17" s="138"/>
      <c r="F17" s="138"/>
      <c r="G17" s="138"/>
      <c r="H17" s="15"/>
      <c r="I17" s="15"/>
      <c r="J17" s="143"/>
      <c r="K17" s="2"/>
      <c r="L17" s="241" t="s">
        <v>89</v>
      </c>
      <c r="M17" s="242"/>
      <c r="N17" s="238"/>
      <c r="O17" s="233">
        <f>SUMIF($L$26:$L$980,"ROC",$R$26:$R$980)</f>
        <v>0</v>
      </c>
      <c r="P17" s="233">
        <f>SUMIF($L$26:$L$980,"ROC",$S$26:$S$980)</f>
        <v>0</v>
      </c>
      <c r="Q17" s="234">
        <f t="shared" si="0"/>
        <v>0</v>
      </c>
      <c r="R17" s="244"/>
      <c r="S17" s="244"/>
      <c r="T17" s="138"/>
      <c r="U17" s="139"/>
      <c r="V17" s="139"/>
      <c r="W17" s="140"/>
      <c r="X17" s="142"/>
      <c r="Y17" s="16"/>
      <c r="Z17" s="15"/>
      <c r="AA17" s="15"/>
      <c r="AB17" s="15"/>
      <c r="AC17" s="15"/>
      <c r="AD17" s="15"/>
      <c r="AE17" s="15"/>
    </row>
    <row r="18" spans="1:34" s="28" customFormat="1" ht="15.75" thickBot="1">
      <c r="A18" s="50"/>
      <c r="B18" s="27"/>
      <c r="C18" s="29"/>
      <c r="D18" s="27"/>
      <c r="E18" s="27"/>
      <c r="F18" s="27"/>
      <c r="G18" s="27"/>
      <c r="H18" s="11"/>
      <c r="I18" s="10"/>
      <c r="J18" s="10"/>
      <c r="K18" s="10"/>
      <c r="L18" s="241" t="s">
        <v>96</v>
      </c>
      <c r="M18" s="242"/>
      <c r="N18" s="238"/>
      <c r="O18" s="233">
        <f>SUMIF($Y$26:$Y$980,"DOCBUR",$AB$26:$AB$980)</f>
        <v>0.72</v>
      </c>
      <c r="P18" s="233">
        <f>SUMIF($Y$26:$Y$980,"DOCBUR",$AC$26:$AC$980)</f>
        <v>0</v>
      </c>
      <c r="Q18" s="234">
        <f t="shared" si="0"/>
        <v>0.72</v>
      </c>
      <c r="R18" s="245"/>
      <c r="S18" s="245"/>
      <c r="T18" s="11"/>
      <c r="U18" s="11"/>
      <c r="V18" s="11"/>
      <c r="W18" s="11"/>
      <c r="X18" s="10"/>
      <c r="Y18" s="10"/>
      <c r="Z18" s="10"/>
      <c r="AA18" s="10"/>
      <c r="AB18" s="10"/>
      <c r="AC18" s="10"/>
      <c r="AD18" s="10"/>
      <c r="AE18" s="11"/>
      <c r="AF18" s="27"/>
      <c r="AG18" s="27"/>
      <c r="AH18" s="8"/>
    </row>
    <row r="19" spans="1:31" ht="16.5" thickBot="1">
      <c r="A19" s="137"/>
      <c r="B19" s="137"/>
      <c r="C19" s="2"/>
      <c r="D19" s="138"/>
      <c r="E19" s="138"/>
      <c r="F19" s="138"/>
      <c r="G19" s="138"/>
      <c r="H19" s="15"/>
      <c r="I19" s="15"/>
      <c r="J19" s="143"/>
      <c r="K19" s="2"/>
      <c r="L19" s="241" t="s">
        <v>97</v>
      </c>
      <c r="M19" s="242"/>
      <c r="N19" s="238"/>
      <c r="O19" s="233">
        <f>SUMIF($Y$26:$Y$980,"DOCBIBLIO",$AB$26:$AB$980)</f>
        <v>0</v>
      </c>
      <c r="P19" s="233">
        <f>SUMIF($Y$26:$Y$980,"DOCBIBLIO",$AC$26:$AC$980)</f>
        <v>0</v>
      </c>
      <c r="Q19" s="234">
        <f t="shared" si="0"/>
        <v>0</v>
      </c>
      <c r="R19" s="244"/>
      <c r="S19" s="244"/>
      <c r="T19" s="138"/>
      <c r="U19" s="139"/>
      <c r="V19" s="139"/>
      <c r="W19" s="140"/>
      <c r="X19" s="142"/>
      <c r="Y19" s="16"/>
      <c r="Z19" s="15"/>
      <c r="AA19" s="15"/>
      <c r="AB19" s="15"/>
      <c r="AC19" s="15"/>
      <c r="AD19" s="15"/>
      <c r="AE19" s="15"/>
    </row>
    <row r="20" spans="1:31" ht="15.75">
      <c r="A20" s="137"/>
      <c r="B20" s="137"/>
      <c r="C20" s="2"/>
      <c r="D20" s="138"/>
      <c r="E20" s="138"/>
      <c r="F20" s="138"/>
      <c r="G20" s="138"/>
      <c r="H20" s="15"/>
      <c r="I20" s="15"/>
      <c r="J20" s="143"/>
      <c r="K20" s="2"/>
      <c r="L20" s="137"/>
      <c r="M20" s="138"/>
      <c r="N20" s="138"/>
      <c r="O20" s="139"/>
      <c r="P20" s="140"/>
      <c r="Q20" s="142"/>
      <c r="R20" s="244"/>
      <c r="S20" s="244"/>
      <c r="T20" s="138"/>
      <c r="U20" s="139"/>
      <c r="V20" s="139"/>
      <c r="W20" s="140"/>
      <c r="X20" s="142"/>
      <c r="Y20" s="16"/>
      <c r="Z20" s="15"/>
      <c r="AA20" s="15"/>
      <c r="AB20" s="15"/>
      <c r="AC20" s="15"/>
      <c r="AD20" s="15"/>
      <c r="AE20" s="15"/>
    </row>
    <row r="21" spans="1:34" s="28" customFormat="1" ht="13.5" thickBot="1">
      <c r="A21" s="50"/>
      <c r="B21" s="27"/>
      <c r="C21" s="29"/>
      <c r="D21" s="27"/>
      <c r="E21" s="27"/>
      <c r="F21" s="27"/>
      <c r="G21" s="27"/>
      <c r="H21" s="11"/>
      <c r="I21" s="10"/>
      <c r="J21" s="10"/>
      <c r="K21" s="10"/>
      <c r="L21" s="27"/>
      <c r="M21" s="27"/>
      <c r="N21" s="27"/>
      <c r="O21" s="27"/>
      <c r="P21" s="27"/>
      <c r="Q21" s="27"/>
      <c r="R21" s="27"/>
      <c r="S21" s="27"/>
      <c r="T21" s="11"/>
      <c r="U21" s="11"/>
      <c r="V21" s="11"/>
      <c r="W21" s="11"/>
      <c r="X21" s="10"/>
      <c r="Y21" s="10"/>
      <c r="Z21" s="10"/>
      <c r="AA21" s="10"/>
      <c r="AB21" s="10"/>
      <c r="AC21" s="10"/>
      <c r="AD21" s="10"/>
      <c r="AE21" s="11"/>
      <c r="AF21" s="27"/>
      <c r="AG21" s="27"/>
      <c r="AH21" s="8"/>
    </row>
    <row r="22" spans="1:31" ht="12.75">
      <c r="A22" s="375" t="s">
        <v>16</v>
      </c>
      <c r="B22" s="376"/>
      <c r="C22" s="377"/>
      <c r="D22" s="377"/>
      <c r="E22" s="377"/>
      <c r="F22" s="377"/>
      <c r="G22" s="378"/>
      <c r="H22" s="372" t="s">
        <v>27</v>
      </c>
      <c r="I22" s="373"/>
      <c r="J22" s="373"/>
      <c r="K22" s="374"/>
      <c r="L22" s="372" t="s">
        <v>55</v>
      </c>
      <c r="M22" s="373"/>
      <c r="N22" s="373"/>
      <c r="O22" s="373"/>
      <c r="P22" s="373"/>
      <c r="Q22" s="373"/>
      <c r="R22" s="374"/>
      <c r="S22" s="163"/>
      <c r="T22" s="390" t="s">
        <v>95</v>
      </c>
      <c r="U22" s="391"/>
      <c r="V22" s="391"/>
      <c r="W22" s="391"/>
      <c r="X22" s="391"/>
      <c r="Y22" s="404" t="s">
        <v>35</v>
      </c>
      <c r="Z22" s="405"/>
      <c r="AA22" s="405"/>
      <c r="AB22" s="405"/>
      <c r="AC22" s="191"/>
      <c r="AD22" s="167"/>
      <c r="AE22" s="395" t="s">
        <v>0</v>
      </c>
    </row>
    <row r="23" spans="1:31" ht="12.75" customHeight="1">
      <c r="A23" s="382" t="s">
        <v>24</v>
      </c>
      <c r="B23" s="384" t="s">
        <v>25</v>
      </c>
      <c r="C23" s="385"/>
      <c r="D23" s="385"/>
      <c r="E23" s="385"/>
      <c r="F23" s="386"/>
      <c r="G23" s="383" t="s">
        <v>19</v>
      </c>
      <c r="H23" s="379"/>
      <c r="I23" s="380"/>
      <c r="J23" s="380"/>
      <c r="K23" s="381" t="s">
        <v>22</v>
      </c>
      <c r="L23" s="392" t="s">
        <v>4</v>
      </c>
      <c r="M23" s="393" t="s">
        <v>26</v>
      </c>
      <c r="N23" s="393" t="s">
        <v>20</v>
      </c>
      <c r="O23" s="380" t="s">
        <v>30</v>
      </c>
      <c r="P23" s="380"/>
      <c r="Q23" s="380"/>
      <c r="R23" s="388" t="s">
        <v>722</v>
      </c>
      <c r="S23" s="388" t="s">
        <v>92</v>
      </c>
      <c r="T23" s="379" t="s">
        <v>90</v>
      </c>
      <c r="U23" s="387" t="s">
        <v>44</v>
      </c>
      <c r="V23" s="387" t="s">
        <v>93</v>
      </c>
      <c r="W23" s="387" t="s">
        <v>48</v>
      </c>
      <c r="X23" s="394" t="s">
        <v>45</v>
      </c>
      <c r="Y23" s="401" t="s">
        <v>31</v>
      </c>
      <c r="Z23" s="399" t="s">
        <v>26</v>
      </c>
      <c r="AA23" s="399" t="s">
        <v>724</v>
      </c>
      <c r="AB23" s="399" t="s">
        <v>723</v>
      </c>
      <c r="AC23" s="387" t="s">
        <v>92</v>
      </c>
      <c r="AD23" s="398" t="s">
        <v>56</v>
      </c>
      <c r="AE23" s="396"/>
    </row>
    <row r="24" spans="1:31" ht="23.25" customHeight="1">
      <c r="A24" s="382"/>
      <c r="B24" s="25" t="s">
        <v>37</v>
      </c>
      <c r="C24" s="51" t="s">
        <v>17</v>
      </c>
      <c r="D24" s="51" t="s">
        <v>18</v>
      </c>
      <c r="E24" s="51" t="s">
        <v>23</v>
      </c>
      <c r="F24" s="120" t="s">
        <v>41</v>
      </c>
      <c r="G24" s="383" t="s">
        <v>19</v>
      </c>
      <c r="H24" s="123" t="s">
        <v>17</v>
      </c>
      <c r="I24" s="12" t="s">
        <v>18</v>
      </c>
      <c r="J24" s="12" t="s">
        <v>19</v>
      </c>
      <c r="K24" s="381"/>
      <c r="L24" s="392"/>
      <c r="M24" s="393" t="s">
        <v>26</v>
      </c>
      <c r="N24" s="393" t="s">
        <v>20</v>
      </c>
      <c r="O24" s="51" t="s">
        <v>80</v>
      </c>
      <c r="P24" s="51" t="s">
        <v>81</v>
      </c>
      <c r="Q24" s="51" t="s">
        <v>21</v>
      </c>
      <c r="R24" s="410"/>
      <c r="S24" s="389"/>
      <c r="T24" s="379"/>
      <c r="U24" s="387"/>
      <c r="V24" s="387"/>
      <c r="W24" s="387"/>
      <c r="X24" s="387"/>
      <c r="Y24" s="402"/>
      <c r="Z24" s="400"/>
      <c r="AA24" s="400"/>
      <c r="AB24" s="400"/>
      <c r="AC24" s="403"/>
      <c r="AD24" s="398"/>
      <c r="AE24" s="397"/>
    </row>
    <row r="25" spans="1:31" ht="12.75">
      <c r="A25" s="213"/>
      <c r="B25" s="214"/>
      <c r="C25" s="215"/>
      <c r="D25" s="215"/>
      <c r="E25" s="215"/>
      <c r="F25" s="215"/>
      <c r="G25" s="216"/>
      <c r="H25" s="217"/>
      <c r="I25" s="218"/>
      <c r="J25" s="218"/>
      <c r="K25" s="219"/>
      <c r="L25" s="213"/>
      <c r="M25" s="220"/>
      <c r="N25" s="220"/>
      <c r="O25" s="215"/>
      <c r="P25" s="215"/>
      <c r="Q25" s="215"/>
      <c r="R25" s="221"/>
      <c r="S25" s="222"/>
      <c r="T25" s="223"/>
      <c r="U25" s="223"/>
      <c r="V25" s="223"/>
      <c r="W25" s="223"/>
      <c r="X25" s="223"/>
      <c r="Y25" s="225"/>
      <c r="Z25" s="223"/>
      <c r="AA25" s="223"/>
      <c r="AB25" s="223"/>
      <c r="AC25" s="223"/>
      <c r="AD25" s="224"/>
      <c r="AE25" s="221"/>
    </row>
    <row r="26" spans="1:31" s="22" customFormat="1" ht="12.75">
      <c r="A26" s="199" t="s">
        <v>718</v>
      </c>
      <c r="B26" s="200" t="s">
        <v>122</v>
      </c>
      <c r="C26" s="339" t="s">
        <v>733</v>
      </c>
      <c r="D26" s="345" t="s">
        <v>145</v>
      </c>
      <c r="E26" s="346" t="s">
        <v>177</v>
      </c>
      <c r="F26" s="354" t="s">
        <v>810</v>
      </c>
      <c r="G26" s="348" t="s">
        <v>326</v>
      </c>
      <c r="H26" s="353">
        <v>1213</v>
      </c>
      <c r="I26" s="354">
        <v>1</v>
      </c>
      <c r="J26" s="367" t="s">
        <v>811</v>
      </c>
      <c r="K26" s="355"/>
      <c r="L26" s="201" t="s">
        <v>32</v>
      </c>
      <c r="M26" s="205" t="s">
        <v>124</v>
      </c>
      <c r="N26" s="205">
        <v>1</v>
      </c>
      <c r="O26" s="205">
        <v>120</v>
      </c>
      <c r="P26" s="205">
        <v>40</v>
      </c>
      <c r="Q26" s="205">
        <v>200</v>
      </c>
      <c r="R26" s="128">
        <f aca="true" t="shared" si="1" ref="R26:R32">(O26*P26*Q26)/1000000</f>
        <v>0.96</v>
      </c>
      <c r="S26" s="231">
        <f aca="true" t="shared" si="2" ref="S26:S35">IF(T26="O",R26,0)</f>
        <v>0</v>
      </c>
      <c r="T26" s="207" t="s">
        <v>719</v>
      </c>
      <c r="U26" s="202"/>
      <c r="V26" s="202"/>
      <c r="W26" s="208"/>
      <c r="X26" s="208"/>
      <c r="Y26" s="209"/>
      <c r="Z26" s="210"/>
      <c r="AA26" s="202"/>
      <c r="AB26" s="202"/>
      <c r="AC26" s="235">
        <f aca="true" t="shared" si="3" ref="AC26:AC35">IF(AD26="O",AB26,0)</f>
        <v>0</v>
      </c>
      <c r="AD26" s="211"/>
      <c r="AE26" s="212"/>
    </row>
    <row r="27" spans="1:31" s="22" customFormat="1" ht="12.75">
      <c r="A27" s="199" t="s">
        <v>718</v>
      </c>
      <c r="B27" s="200" t="s">
        <v>122</v>
      </c>
      <c r="C27" s="339" t="s">
        <v>733</v>
      </c>
      <c r="D27" s="345" t="s">
        <v>145</v>
      </c>
      <c r="E27" s="346" t="s">
        <v>177</v>
      </c>
      <c r="F27" s="354" t="s">
        <v>810</v>
      </c>
      <c r="G27" s="348" t="s">
        <v>327</v>
      </c>
      <c r="H27" s="353">
        <v>1213</v>
      </c>
      <c r="I27" s="354">
        <v>1</v>
      </c>
      <c r="J27" s="367" t="s">
        <v>811</v>
      </c>
      <c r="K27" s="355"/>
      <c r="L27" s="201" t="s">
        <v>32</v>
      </c>
      <c r="M27" s="205" t="s">
        <v>124</v>
      </c>
      <c r="N27" s="205">
        <v>1</v>
      </c>
      <c r="O27" s="205">
        <v>120</v>
      </c>
      <c r="P27" s="205">
        <v>40</v>
      </c>
      <c r="Q27" s="205">
        <v>200</v>
      </c>
      <c r="R27" s="128">
        <f t="shared" si="1"/>
        <v>0.96</v>
      </c>
      <c r="S27" s="231">
        <f t="shared" si="2"/>
        <v>0</v>
      </c>
      <c r="T27" s="207" t="s">
        <v>719</v>
      </c>
      <c r="U27" s="202"/>
      <c r="V27" s="202"/>
      <c r="W27" s="208"/>
      <c r="X27" s="208"/>
      <c r="Y27" s="209"/>
      <c r="Z27" s="210"/>
      <c r="AA27" s="202"/>
      <c r="AB27" s="202"/>
      <c r="AC27" s="235">
        <f t="shared" si="3"/>
        <v>0</v>
      </c>
      <c r="AD27" s="211"/>
      <c r="AE27" s="212"/>
    </row>
    <row r="28" spans="1:31" s="22" customFormat="1" ht="12.75">
      <c r="A28" s="199" t="s">
        <v>718</v>
      </c>
      <c r="B28" s="200" t="s">
        <v>122</v>
      </c>
      <c r="C28" s="339" t="s">
        <v>733</v>
      </c>
      <c r="D28" s="345" t="s">
        <v>145</v>
      </c>
      <c r="E28" s="346" t="s">
        <v>177</v>
      </c>
      <c r="F28" s="350" t="s">
        <v>810</v>
      </c>
      <c r="G28" s="348" t="s">
        <v>328</v>
      </c>
      <c r="H28" s="353">
        <v>1213</v>
      </c>
      <c r="I28" s="354">
        <v>1</v>
      </c>
      <c r="J28" s="367" t="s">
        <v>811</v>
      </c>
      <c r="K28" s="352"/>
      <c r="L28" s="201" t="s">
        <v>32</v>
      </c>
      <c r="M28" s="53" t="s">
        <v>130</v>
      </c>
      <c r="N28" s="53">
        <v>1</v>
      </c>
      <c r="O28" s="53">
        <v>120</v>
      </c>
      <c r="P28" s="53">
        <v>40</v>
      </c>
      <c r="Q28" s="53">
        <v>96</v>
      </c>
      <c r="R28" s="128">
        <f t="shared" si="1"/>
        <v>0.4608</v>
      </c>
      <c r="S28" s="231">
        <f t="shared" si="2"/>
        <v>0</v>
      </c>
      <c r="T28" s="207" t="s">
        <v>719</v>
      </c>
      <c r="U28" s="56"/>
      <c r="V28" s="56"/>
      <c r="W28" s="121"/>
      <c r="X28" s="121"/>
      <c r="Y28" s="171"/>
      <c r="Z28" s="58"/>
      <c r="AA28" s="56"/>
      <c r="AB28" s="188"/>
      <c r="AC28" s="235">
        <f t="shared" si="3"/>
        <v>0</v>
      </c>
      <c r="AD28" s="168"/>
      <c r="AE28" s="59"/>
    </row>
    <row r="29" spans="1:31" s="22" customFormat="1" ht="12.75">
      <c r="A29" s="199" t="s">
        <v>718</v>
      </c>
      <c r="B29" s="200" t="s">
        <v>122</v>
      </c>
      <c r="C29" s="339" t="s">
        <v>733</v>
      </c>
      <c r="D29" s="345" t="s">
        <v>145</v>
      </c>
      <c r="E29" s="346" t="s">
        <v>177</v>
      </c>
      <c r="F29" s="354" t="s">
        <v>810</v>
      </c>
      <c r="G29" s="348" t="s">
        <v>329</v>
      </c>
      <c r="H29" s="353">
        <v>1213</v>
      </c>
      <c r="I29" s="354">
        <v>1</v>
      </c>
      <c r="J29" s="367" t="s">
        <v>811</v>
      </c>
      <c r="K29" s="355"/>
      <c r="L29" s="201" t="s">
        <v>32</v>
      </c>
      <c r="M29" s="205" t="s">
        <v>134</v>
      </c>
      <c r="N29" s="205">
        <v>1</v>
      </c>
      <c r="O29" s="205">
        <v>120</v>
      </c>
      <c r="P29" s="205">
        <v>40</v>
      </c>
      <c r="Q29" s="205">
        <v>96</v>
      </c>
      <c r="R29" s="128">
        <f t="shared" si="1"/>
        <v>0.4608</v>
      </c>
      <c r="S29" s="231">
        <f t="shared" si="2"/>
        <v>0</v>
      </c>
      <c r="T29" s="207" t="s">
        <v>719</v>
      </c>
      <c r="U29" s="202"/>
      <c r="V29" s="202"/>
      <c r="W29" s="208"/>
      <c r="X29" s="208"/>
      <c r="Y29" s="209" t="s">
        <v>60</v>
      </c>
      <c r="Z29" s="210"/>
      <c r="AA29" s="202">
        <v>3</v>
      </c>
      <c r="AB29" s="202">
        <f>AA29*0.06</f>
        <v>0.18</v>
      </c>
      <c r="AC29" s="235">
        <f t="shared" si="3"/>
        <v>0</v>
      </c>
      <c r="AD29" s="211" t="s">
        <v>719</v>
      </c>
      <c r="AE29" s="212"/>
    </row>
    <row r="30" spans="1:31" s="22" customFormat="1" ht="12.75">
      <c r="A30" s="199" t="s">
        <v>718</v>
      </c>
      <c r="B30" s="200" t="s">
        <v>122</v>
      </c>
      <c r="C30" s="339" t="s">
        <v>733</v>
      </c>
      <c r="D30" s="345" t="s">
        <v>145</v>
      </c>
      <c r="E30" s="346" t="s">
        <v>177</v>
      </c>
      <c r="F30" s="354" t="s">
        <v>810</v>
      </c>
      <c r="G30" s="348" t="s">
        <v>330</v>
      </c>
      <c r="H30" s="353">
        <v>1213</v>
      </c>
      <c r="I30" s="354">
        <v>1</v>
      </c>
      <c r="J30" s="367" t="s">
        <v>811</v>
      </c>
      <c r="K30" s="355"/>
      <c r="L30" s="201" t="s">
        <v>32</v>
      </c>
      <c r="M30" s="205" t="s">
        <v>134</v>
      </c>
      <c r="N30" s="205">
        <v>1</v>
      </c>
      <c r="O30" s="205">
        <v>120</v>
      </c>
      <c r="P30" s="205">
        <v>40</v>
      </c>
      <c r="Q30" s="205">
        <v>96</v>
      </c>
      <c r="R30" s="128">
        <f t="shared" si="1"/>
        <v>0.4608</v>
      </c>
      <c r="S30" s="231">
        <f t="shared" si="2"/>
        <v>0</v>
      </c>
      <c r="T30" s="207" t="s">
        <v>719</v>
      </c>
      <c r="U30" s="202"/>
      <c r="V30" s="202"/>
      <c r="W30" s="208"/>
      <c r="X30" s="208"/>
      <c r="Y30" s="209" t="s">
        <v>60</v>
      </c>
      <c r="Z30" s="210"/>
      <c r="AA30" s="202">
        <v>3</v>
      </c>
      <c r="AB30" s="202">
        <f>AA30*0.06</f>
        <v>0.18</v>
      </c>
      <c r="AC30" s="235">
        <f t="shared" si="3"/>
        <v>0</v>
      </c>
      <c r="AD30" s="211" t="s">
        <v>719</v>
      </c>
      <c r="AE30" s="212"/>
    </row>
    <row r="31" spans="1:31" s="22" customFormat="1" ht="12.75">
      <c r="A31" s="199" t="s">
        <v>718</v>
      </c>
      <c r="B31" s="200" t="s">
        <v>122</v>
      </c>
      <c r="C31" s="339" t="s">
        <v>733</v>
      </c>
      <c r="D31" s="345" t="s">
        <v>145</v>
      </c>
      <c r="E31" s="346" t="s">
        <v>177</v>
      </c>
      <c r="F31" s="350" t="s">
        <v>810</v>
      </c>
      <c r="G31" s="348" t="s">
        <v>331</v>
      </c>
      <c r="H31" s="353">
        <v>1213</v>
      </c>
      <c r="I31" s="354">
        <v>1</v>
      </c>
      <c r="J31" s="367" t="s">
        <v>811</v>
      </c>
      <c r="K31" s="352"/>
      <c r="L31" s="201" t="s">
        <v>32</v>
      </c>
      <c r="M31" s="53" t="s">
        <v>124</v>
      </c>
      <c r="N31" s="53">
        <v>1</v>
      </c>
      <c r="O31" s="53">
        <v>120</v>
      </c>
      <c r="P31" s="53">
        <v>40</v>
      </c>
      <c r="Q31" s="53">
        <v>100</v>
      </c>
      <c r="R31" s="128">
        <f t="shared" si="1"/>
        <v>0.48</v>
      </c>
      <c r="S31" s="231">
        <f t="shared" si="2"/>
        <v>0</v>
      </c>
      <c r="T31" s="207" t="s">
        <v>719</v>
      </c>
      <c r="U31" s="56"/>
      <c r="V31" s="56"/>
      <c r="W31" s="121"/>
      <c r="X31" s="121"/>
      <c r="Y31" s="171" t="s">
        <v>60</v>
      </c>
      <c r="Z31" s="58"/>
      <c r="AA31" s="56">
        <v>3</v>
      </c>
      <c r="AB31" s="202">
        <f>AA31*0.06</f>
        <v>0.18</v>
      </c>
      <c r="AC31" s="235">
        <f t="shared" si="3"/>
        <v>0</v>
      </c>
      <c r="AD31" s="211" t="s">
        <v>719</v>
      </c>
      <c r="AE31" s="59"/>
    </row>
    <row r="32" spans="1:31" s="22" customFormat="1" ht="12.75">
      <c r="A32" s="199" t="s">
        <v>718</v>
      </c>
      <c r="B32" s="200" t="s">
        <v>122</v>
      </c>
      <c r="C32" s="339" t="s">
        <v>733</v>
      </c>
      <c r="D32" s="345" t="s">
        <v>145</v>
      </c>
      <c r="E32" s="346" t="s">
        <v>177</v>
      </c>
      <c r="F32" s="350" t="s">
        <v>810</v>
      </c>
      <c r="G32" s="348" t="s">
        <v>332</v>
      </c>
      <c r="H32" s="353">
        <v>1213</v>
      </c>
      <c r="I32" s="354">
        <v>1</v>
      </c>
      <c r="J32" s="367" t="s">
        <v>811</v>
      </c>
      <c r="K32" s="352"/>
      <c r="L32" s="201" t="s">
        <v>32</v>
      </c>
      <c r="M32" s="53" t="s">
        <v>124</v>
      </c>
      <c r="N32" s="53">
        <v>1</v>
      </c>
      <c r="O32" s="53">
        <v>120</v>
      </c>
      <c r="P32" s="53">
        <v>40</v>
      </c>
      <c r="Q32" s="53">
        <v>100</v>
      </c>
      <c r="R32" s="128">
        <f t="shared" si="1"/>
        <v>0.48</v>
      </c>
      <c r="S32" s="231">
        <f t="shared" si="2"/>
        <v>0</v>
      </c>
      <c r="T32" s="207" t="s">
        <v>719</v>
      </c>
      <c r="U32" s="56"/>
      <c r="V32" s="56"/>
      <c r="W32" s="121"/>
      <c r="X32" s="121"/>
      <c r="Y32" s="171" t="s">
        <v>60</v>
      </c>
      <c r="Z32" s="58"/>
      <c r="AA32" s="56">
        <v>3</v>
      </c>
      <c r="AB32" s="202">
        <f>AA32*0.06</f>
        <v>0.18</v>
      </c>
      <c r="AC32" s="235">
        <f t="shared" si="3"/>
        <v>0</v>
      </c>
      <c r="AD32" s="211" t="s">
        <v>719</v>
      </c>
      <c r="AE32" s="59"/>
    </row>
    <row r="33" spans="1:31" s="22" customFormat="1" ht="12.75">
      <c r="A33" s="199" t="s">
        <v>718</v>
      </c>
      <c r="B33" s="200" t="s">
        <v>122</v>
      </c>
      <c r="C33" s="339" t="s">
        <v>733</v>
      </c>
      <c r="D33" s="345" t="s">
        <v>145</v>
      </c>
      <c r="E33" s="346" t="s">
        <v>177</v>
      </c>
      <c r="F33" s="358" t="s">
        <v>810</v>
      </c>
      <c r="G33" s="348" t="s">
        <v>333</v>
      </c>
      <c r="H33" s="353">
        <v>1213</v>
      </c>
      <c r="I33" s="354">
        <v>1</v>
      </c>
      <c r="J33" s="367" t="s">
        <v>811</v>
      </c>
      <c r="K33" s="360"/>
      <c r="L33" s="201" t="s">
        <v>32</v>
      </c>
      <c r="M33" s="127" t="s">
        <v>149</v>
      </c>
      <c r="N33" s="127">
        <v>1</v>
      </c>
      <c r="O33" s="127">
        <v>160</v>
      </c>
      <c r="P33" s="127">
        <v>80</v>
      </c>
      <c r="Q33" s="127">
        <v>73</v>
      </c>
      <c r="R33" s="128">
        <v>0.92</v>
      </c>
      <c r="S33" s="231">
        <f t="shared" si="2"/>
        <v>0</v>
      </c>
      <c r="T33" s="207" t="s">
        <v>719</v>
      </c>
      <c r="U33" s="129"/>
      <c r="V33" s="129"/>
      <c r="W33" s="130"/>
      <c r="X33" s="130"/>
      <c r="Y33" s="172"/>
      <c r="Z33" s="132"/>
      <c r="AA33" s="129"/>
      <c r="AB33" s="189"/>
      <c r="AC33" s="235">
        <f t="shared" si="3"/>
        <v>0</v>
      </c>
      <c r="AD33" s="169"/>
      <c r="AE33" s="133"/>
    </row>
    <row r="34" spans="1:31" s="22" customFormat="1" ht="12.75">
      <c r="A34" s="199" t="s">
        <v>718</v>
      </c>
      <c r="B34" s="200" t="s">
        <v>122</v>
      </c>
      <c r="C34" s="339" t="s">
        <v>733</v>
      </c>
      <c r="D34" s="345" t="s">
        <v>145</v>
      </c>
      <c r="E34" s="346" t="s">
        <v>177</v>
      </c>
      <c r="F34" s="358" t="s">
        <v>810</v>
      </c>
      <c r="G34" s="348" t="s">
        <v>334</v>
      </c>
      <c r="H34" s="353">
        <v>1213</v>
      </c>
      <c r="I34" s="354">
        <v>1</v>
      </c>
      <c r="J34" s="367" t="s">
        <v>811</v>
      </c>
      <c r="K34" s="360"/>
      <c r="L34" s="201" t="s">
        <v>32</v>
      </c>
      <c r="M34" s="127" t="s">
        <v>149</v>
      </c>
      <c r="N34" s="127">
        <v>1</v>
      </c>
      <c r="O34" s="127">
        <v>160</v>
      </c>
      <c r="P34" s="127">
        <v>80</v>
      </c>
      <c r="Q34" s="127">
        <v>73</v>
      </c>
      <c r="R34" s="128">
        <v>0.92</v>
      </c>
      <c r="S34" s="231">
        <f t="shared" si="2"/>
        <v>0</v>
      </c>
      <c r="T34" s="207" t="s">
        <v>719</v>
      </c>
      <c r="U34" s="129"/>
      <c r="V34" s="129"/>
      <c r="W34" s="130"/>
      <c r="X34" s="130"/>
      <c r="Y34" s="172"/>
      <c r="Z34" s="132"/>
      <c r="AA34" s="129"/>
      <c r="AB34" s="189"/>
      <c r="AC34" s="235">
        <f t="shared" si="3"/>
        <v>0</v>
      </c>
      <c r="AD34" s="169"/>
      <c r="AE34" s="133"/>
    </row>
    <row r="35" spans="1:31" s="22" customFormat="1" ht="12.75">
      <c r="A35" s="199" t="s">
        <v>718</v>
      </c>
      <c r="B35" s="200" t="s">
        <v>122</v>
      </c>
      <c r="C35" s="339" t="s">
        <v>733</v>
      </c>
      <c r="D35" s="345" t="s">
        <v>145</v>
      </c>
      <c r="E35" s="346" t="s">
        <v>177</v>
      </c>
      <c r="F35" s="358" t="s">
        <v>810</v>
      </c>
      <c r="G35" s="348" t="s">
        <v>335</v>
      </c>
      <c r="H35" s="353">
        <v>1213</v>
      </c>
      <c r="I35" s="354">
        <v>1</v>
      </c>
      <c r="J35" s="367" t="s">
        <v>811</v>
      </c>
      <c r="K35" s="360"/>
      <c r="L35" s="201" t="s">
        <v>32</v>
      </c>
      <c r="M35" s="127" t="s">
        <v>119</v>
      </c>
      <c r="N35" s="127">
        <v>1</v>
      </c>
      <c r="O35" s="127">
        <v>120</v>
      </c>
      <c r="P35" s="127">
        <v>80</v>
      </c>
      <c r="Q35" s="127">
        <v>73</v>
      </c>
      <c r="R35" s="128">
        <v>0.69</v>
      </c>
      <c r="S35" s="231">
        <f t="shared" si="2"/>
        <v>0</v>
      </c>
      <c r="T35" s="207" t="s">
        <v>719</v>
      </c>
      <c r="U35" s="129"/>
      <c r="V35" s="129"/>
      <c r="W35" s="130"/>
      <c r="X35" s="130"/>
      <c r="Y35" s="172"/>
      <c r="Z35" s="132"/>
      <c r="AA35" s="129"/>
      <c r="AB35" s="189"/>
      <c r="AC35" s="235">
        <f t="shared" si="3"/>
        <v>0</v>
      </c>
      <c r="AD35" s="169"/>
      <c r="AE35" s="133"/>
    </row>
    <row r="36" spans="1:31" s="22" customFormat="1" ht="12.75">
      <c r="A36" s="199" t="s">
        <v>718</v>
      </c>
      <c r="B36" s="200" t="s">
        <v>122</v>
      </c>
      <c r="C36" s="339" t="s">
        <v>733</v>
      </c>
      <c r="D36" s="345" t="s">
        <v>145</v>
      </c>
      <c r="E36" s="346" t="s">
        <v>177</v>
      </c>
      <c r="F36" s="358" t="s">
        <v>810</v>
      </c>
      <c r="G36" s="348" t="s">
        <v>337</v>
      </c>
      <c r="H36" s="353">
        <v>1213</v>
      </c>
      <c r="I36" s="354">
        <v>1</v>
      </c>
      <c r="J36" s="367" t="s">
        <v>811</v>
      </c>
      <c r="K36" s="360"/>
      <c r="L36" s="201" t="s">
        <v>32</v>
      </c>
      <c r="M36" s="127" t="s">
        <v>119</v>
      </c>
      <c r="N36" s="127">
        <v>1</v>
      </c>
      <c r="O36" s="127">
        <v>90</v>
      </c>
      <c r="P36" s="127">
        <v>50</v>
      </c>
      <c r="Q36" s="127">
        <v>73</v>
      </c>
      <c r="R36" s="128">
        <v>0.35</v>
      </c>
      <c r="S36" s="231">
        <f aca="true" t="shared" si="4" ref="S36:S48">IF(T36="O",R36,0)</f>
        <v>0</v>
      </c>
      <c r="T36" s="207" t="s">
        <v>719</v>
      </c>
      <c r="U36" s="129"/>
      <c r="V36" s="129"/>
      <c r="W36" s="130"/>
      <c r="X36" s="130"/>
      <c r="Y36" s="172"/>
      <c r="Z36" s="132"/>
      <c r="AA36" s="129"/>
      <c r="AB36" s="189"/>
      <c r="AC36" s="235">
        <f aca="true" t="shared" si="5" ref="AC36:AC48">IF(AD36="O",AB36,0)</f>
        <v>0</v>
      </c>
      <c r="AD36" s="169"/>
      <c r="AE36" s="133" t="s">
        <v>147</v>
      </c>
    </row>
    <row r="37" spans="1:31" s="22" customFormat="1" ht="12.75">
      <c r="A37" s="199" t="s">
        <v>718</v>
      </c>
      <c r="B37" s="200" t="s">
        <v>122</v>
      </c>
      <c r="C37" s="339" t="s">
        <v>733</v>
      </c>
      <c r="D37" s="345" t="s">
        <v>145</v>
      </c>
      <c r="E37" s="346" t="s">
        <v>177</v>
      </c>
      <c r="F37" s="358" t="s">
        <v>810</v>
      </c>
      <c r="G37" s="348" t="s">
        <v>338</v>
      </c>
      <c r="H37" s="353">
        <v>1213</v>
      </c>
      <c r="I37" s="354">
        <v>1</v>
      </c>
      <c r="J37" s="367" t="s">
        <v>811</v>
      </c>
      <c r="K37" s="360"/>
      <c r="L37" s="201" t="s">
        <v>32</v>
      </c>
      <c r="M37" s="127" t="s">
        <v>114</v>
      </c>
      <c r="N37" s="127">
        <v>1</v>
      </c>
      <c r="O37" s="127">
        <v>120</v>
      </c>
      <c r="P37" s="127">
        <v>90</v>
      </c>
      <c r="Q37" s="127">
        <v>73</v>
      </c>
      <c r="R37" s="128">
        <v>0.06</v>
      </c>
      <c r="S37" s="231">
        <f t="shared" si="4"/>
        <v>0</v>
      </c>
      <c r="T37" s="207" t="s">
        <v>719</v>
      </c>
      <c r="U37" s="129"/>
      <c r="V37" s="129"/>
      <c r="W37" s="130"/>
      <c r="X37" s="130"/>
      <c r="Y37" s="172"/>
      <c r="Z37" s="132"/>
      <c r="AA37" s="129"/>
      <c r="AB37" s="189"/>
      <c r="AC37" s="235">
        <f t="shared" si="5"/>
        <v>0</v>
      </c>
      <c r="AD37" s="169"/>
      <c r="AE37" s="133"/>
    </row>
    <row r="38" spans="1:31" s="22" customFormat="1" ht="12.75">
      <c r="A38" s="199" t="s">
        <v>718</v>
      </c>
      <c r="B38" s="200" t="s">
        <v>122</v>
      </c>
      <c r="C38" s="339" t="s">
        <v>733</v>
      </c>
      <c r="D38" s="345" t="s">
        <v>145</v>
      </c>
      <c r="E38" s="346" t="s">
        <v>177</v>
      </c>
      <c r="F38" s="358" t="s">
        <v>810</v>
      </c>
      <c r="G38" s="348" t="s">
        <v>340</v>
      </c>
      <c r="H38" s="353">
        <v>1213</v>
      </c>
      <c r="I38" s="354">
        <v>1</v>
      </c>
      <c r="J38" s="367" t="s">
        <v>811</v>
      </c>
      <c r="K38" s="360"/>
      <c r="L38" s="201" t="s">
        <v>32</v>
      </c>
      <c r="M38" s="127" t="s">
        <v>339</v>
      </c>
      <c r="N38" s="127">
        <v>1</v>
      </c>
      <c r="O38" s="127">
        <v>80</v>
      </c>
      <c r="P38" s="127">
        <v>40</v>
      </c>
      <c r="Q38" s="127">
        <v>80</v>
      </c>
      <c r="R38" s="128">
        <f>(O38*P38*Q38)/1000000</f>
        <v>0.256</v>
      </c>
      <c r="S38" s="231">
        <f t="shared" si="4"/>
        <v>0.256</v>
      </c>
      <c r="T38" s="165" t="s">
        <v>99</v>
      </c>
      <c r="U38" s="129"/>
      <c r="V38" s="129"/>
      <c r="W38" s="130"/>
      <c r="X38" s="130"/>
      <c r="Y38" s="172"/>
      <c r="Z38" s="132"/>
      <c r="AA38" s="129"/>
      <c r="AB38" s="189"/>
      <c r="AC38" s="235">
        <f t="shared" si="5"/>
        <v>0</v>
      </c>
      <c r="AD38" s="169"/>
      <c r="AE38" s="133"/>
    </row>
    <row r="39" spans="1:31" s="22" customFormat="1" ht="12.75">
      <c r="A39" s="199" t="s">
        <v>718</v>
      </c>
      <c r="B39" s="200" t="s">
        <v>122</v>
      </c>
      <c r="C39" s="339" t="s">
        <v>733</v>
      </c>
      <c r="D39" s="345" t="s">
        <v>145</v>
      </c>
      <c r="E39" s="346" t="s">
        <v>177</v>
      </c>
      <c r="F39" s="358" t="s">
        <v>810</v>
      </c>
      <c r="G39" s="348" t="s">
        <v>341</v>
      </c>
      <c r="H39" s="353">
        <v>1213</v>
      </c>
      <c r="I39" s="354">
        <v>1</v>
      </c>
      <c r="J39" s="367" t="s">
        <v>811</v>
      </c>
      <c r="K39" s="360"/>
      <c r="L39" s="201" t="s">
        <v>32</v>
      </c>
      <c r="M39" s="127" t="s">
        <v>137</v>
      </c>
      <c r="N39" s="127">
        <v>1</v>
      </c>
      <c r="O39" s="127"/>
      <c r="P39" s="127"/>
      <c r="Q39" s="127"/>
      <c r="R39" s="128">
        <v>0.5</v>
      </c>
      <c r="S39" s="231">
        <f t="shared" si="4"/>
        <v>0</v>
      </c>
      <c r="T39" s="165" t="s">
        <v>719</v>
      </c>
      <c r="U39" s="129"/>
      <c r="V39" s="129"/>
      <c r="W39" s="130"/>
      <c r="X39" s="130"/>
      <c r="Y39" s="172"/>
      <c r="Z39" s="132"/>
      <c r="AA39" s="129"/>
      <c r="AB39" s="189"/>
      <c r="AC39" s="235">
        <f t="shared" si="5"/>
        <v>0</v>
      </c>
      <c r="AD39" s="169"/>
      <c r="AE39" s="133"/>
    </row>
    <row r="40" spans="1:31" s="22" customFormat="1" ht="12.75">
      <c r="A40" s="199" t="s">
        <v>718</v>
      </c>
      <c r="B40" s="200" t="s">
        <v>122</v>
      </c>
      <c r="C40" s="339" t="s">
        <v>733</v>
      </c>
      <c r="D40" s="345" t="s">
        <v>145</v>
      </c>
      <c r="E40" s="346" t="s">
        <v>177</v>
      </c>
      <c r="F40" s="358" t="s">
        <v>810</v>
      </c>
      <c r="G40" s="348" t="s">
        <v>342</v>
      </c>
      <c r="H40" s="353">
        <v>1213</v>
      </c>
      <c r="I40" s="354">
        <v>1</v>
      </c>
      <c r="J40" s="367" t="s">
        <v>811</v>
      </c>
      <c r="K40" s="360"/>
      <c r="L40" s="201" t="s">
        <v>32</v>
      </c>
      <c r="M40" s="127" t="s">
        <v>137</v>
      </c>
      <c r="N40" s="127">
        <v>1</v>
      </c>
      <c r="O40" s="127"/>
      <c r="P40" s="127"/>
      <c r="Q40" s="127"/>
      <c r="R40" s="128">
        <v>0.5</v>
      </c>
      <c r="S40" s="231">
        <f t="shared" si="4"/>
        <v>0</v>
      </c>
      <c r="T40" s="165" t="s">
        <v>719</v>
      </c>
      <c r="U40" s="129"/>
      <c r="V40" s="129"/>
      <c r="W40" s="130"/>
      <c r="X40" s="130"/>
      <c r="Y40" s="172"/>
      <c r="Z40" s="132"/>
      <c r="AA40" s="129"/>
      <c r="AB40" s="189"/>
      <c r="AC40" s="235">
        <f t="shared" si="5"/>
        <v>0</v>
      </c>
      <c r="AD40" s="169"/>
      <c r="AE40" s="133"/>
    </row>
    <row r="41" spans="1:31" s="22" customFormat="1" ht="12.75">
      <c r="A41" s="199" t="s">
        <v>718</v>
      </c>
      <c r="B41" s="200" t="s">
        <v>122</v>
      </c>
      <c r="C41" s="339" t="s">
        <v>733</v>
      </c>
      <c r="D41" s="345" t="s">
        <v>145</v>
      </c>
      <c r="E41" s="346" t="s">
        <v>177</v>
      </c>
      <c r="F41" s="358" t="s">
        <v>810</v>
      </c>
      <c r="G41" s="348" t="s">
        <v>343</v>
      </c>
      <c r="H41" s="353">
        <v>1213</v>
      </c>
      <c r="I41" s="354">
        <v>1</v>
      </c>
      <c r="J41" s="367" t="s">
        <v>811</v>
      </c>
      <c r="K41" s="360"/>
      <c r="L41" s="201" t="s">
        <v>50</v>
      </c>
      <c r="M41" s="127" t="s">
        <v>726</v>
      </c>
      <c r="N41" s="127">
        <v>5</v>
      </c>
      <c r="O41" s="127"/>
      <c r="P41" s="127"/>
      <c r="Q41" s="127"/>
      <c r="R41" s="128" t="s">
        <v>126</v>
      </c>
      <c r="S41" s="231">
        <f t="shared" si="4"/>
        <v>0</v>
      </c>
      <c r="T41" s="165" t="s">
        <v>719</v>
      </c>
      <c r="U41" s="129"/>
      <c r="V41" s="129"/>
      <c r="W41" s="130"/>
      <c r="X41" s="130"/>
      <c r="Y41" s="172"/>
      <c r="Z41" s="132"/>
      <c r="AA41" s="129"/>
      <c r="AB41" s="189"/>
      <c r="AC41" s="235">
        <f t="shared" si="5"/>
        <v>0</v>
      </c>
      <c r="AD41" s="169"/>
      <c r="AE41" s="133"/>
    </row>
    <row r="42" spans="1:31" s="22" customFormat="1" ht="12.75">
      <c r="A42" s="199" t="s">
        <v>718</v>
      </c>
      <c r="B42" s="200" t="s">
        <v>122</v>
      </c>
      <c r="C42" s="339" t="s">
        <v>733</v>
      </c>
      <c r="D42" s="345" t="s">
        <v>145</v>
      </c>
      <c r="E42" s="346" t="s">
        <v>177</v>
      </c>
      <c r="F42" s="358" t="s">
        <v>810</v>
      </c>
      <c r="G42" s="348" t="s">
        <v>344</v>
      </c>
      <c r="H42" s="353">
        <v>1213</v>
      </c>
      <c r="I42" s="354">
        <v>1</v>
      </c>
      <c r="J42" s="367" t="s">
        <v>811</v>
      </c>
      <c r="K42" s="360"/>
      <c r="L42" s="201" t="s">
        <v>50</v>
      </c>
      <c r="M42" s="127" t="s">
        <v>726</v>
      </c>
      <c r="N42" s="127">
        <v>1</v>
      </c>
      <c r="O42" s="127"/>
      <c r="P42" s="127"/>
      <c r="Q42" s="127"/>
      <c r="R42" s="128" t="s">
        <v>126</v>
      </c>
      <c r="S42" s="231">
        <f t="shared" si="4"/>
        <v>0</v>
      </c>
      <c r="T42" s="165" t="s">
        <v>719</v>
      </c>
      <c r="U42" s="129"/>
      <c r="V42" s="129"/>
      <c r="W42" s="130"/>
      <c r="X42" s="130"/>
      <c r="Y42" s="172"/>
      <c r="Z42" s="132"/>
      <c r="AA42" s="129"/>
      <c r="AB42" s="189"/>
      <c r="AC42" s="235">
        <f t="shared" si="5"/>
        <v>0</v>
      </c>
      <c r="AD42" s="169"/>
      <c r="AE42" s="133"/>
    </row>
    <row r="43" spans="1:31" s="22" customFormat="1" ht="12.75">
      <c r="A43" s="199" t="s">
        <v>718</v>
      </c>
      <c r="B43" s="200" t="s">
        <v>122</v>
      </c>
      <c r="C43" s="339" t="s">
        <v>733</v>
      </c>
      <c r="D43" s="345" t="s">
        <v>145</v>
      </c>
      <c r="E43" s="346" t="s">
        <v>177</v>
      </c>
      <c r="F43" s="358" t="s">
        <v>810</v>
      </c>
      <c r="G43" s="348" t="s">
        <v>345</v>
      </c>
      <c r="H43" s="353">
        <v>1213</v>
      </c>
      <c r="I43" s="354">
        <v>1</v>
      </c>
      <c r="J43" s="367" t="s">
        <v>811</v>
      </c>
      <c r="K43" s="360"/>
      <c r="L43" s="201" t="s">
        <v>32</v>
      </c>
      <c r="M43" s="127" t="s">
        <v>725</v>
      </c>
      <c r="N43" s="127">
        <v>1</v>
      </c>
      <c r="O43" s="127"/>
      <c r="P43" s="127"/>
      <c r="Q43" s="127"/>
      <c r="R43" s="128">
        <v>0.15</v>
      </c>
      <c r="S43" s="231">
        <f t="shared" si="4"/>
        <v>0</v>
      </c>
      <c r="T43" s="165" t="s">
        <v>719</v>
      </c>
      <c r="U43" s="129"/>
      <c r="V43" s="129"/>
      <c r="W43" s="130"/>
      <c r="X43" s="130"/>
      <c r="Y43" s="172"/>
      <c r="Z43" s="132"/>
      <c r="AA43" s="129"/>
      <c r="AB43" s="189"/>
      <c r="AC43" s="235">
        <f t="shared" si="5"/>
        <v>0</v>
      </c>
      <c r="AD43" s="169"/>
      <c r="AE43" s="133"/>
    </row>
    <row r="44" spans="1:31" s="22" customFormat="1" ht="12.75">
      <c r="A44" s="199" t="s">
        <v>718</v>
      </c>
      <c r="B44" s="200" t="s">
        <v>122</v>
      </c>
      <c r="C44" s="339" t="s">
        <v>733</v>
      </c>
      <c r="D44" s="345" t="s">
        <v>145</v>
      </c>
      <c r="E44" s="346" t="s">
        <v>177</v>
      </c>
      <c r="F44" s="358" t="s">
        <v>810</v>
      </c>
      <c r="G44" s="348" t="s">
        <v>346</v>
      </c>
      <c r="H44" s="353">
        <v>1213</v>
      </c>
      <c r="I44" s="354">
        <v>1</v>
      </c>
      <c r="J44" s="367" t="s">
        <v>811</v>
      </c>
      <c r="K44" s="360"/>
      <c r="L44" s="201" t="s">
        <v>32</v>
      </c>
      <c r="M44" s="127" t="s">
        <v>113</v>
      </c>
      <c r="N44" s="127">
        <v>1</v>
      </c>
      <c r="O44" s="127"/>
      <c r="P44" s="127"/>
      <c r="Q44" s="127"/>
      <c r="R44" s="128">
        <v>0.5</v>
      </c>
      <c r="S44" s="231">
        <f t="shared" si="4"/>
        <v>0</v>
      </c>
      <c r="T44" s="165" t="s">
        <v>719</v>
      </c>
      <c r="U44" s="129"/>
      <c r="V44" s="129"/>
      <c r="W44" s="130"/>
      <c r="X44" s="130"/>
      <c r="Y44" s="172"/>
      <c r="Z44" s="132"/>
      <c r="AA44" s="129"/>
      <c r="AB44" s="189"/>
      <c r="AC44" s="235">
        <f t="shared" si="5"/>
        <v>0</v>
      </c>
      <c r="AD44" s="169"/>
      <c r="AE44" s="133"/>
    </row>
    <row r="45" spans="1:31" s="22" customFormat="1" ht="12.75">
      <c r="A45" s="199" t="s">
        <v>718</v>
      </c>
      <c r="B45" s="200" t="s">
        <v>122</v>
      </c>
      <c r="C45" s="339" t="s">
        <v>733</v>
      </c>
      <c r="D45" s="345" t="s">
        <v>145</v>
      </c>
      <c r="E45" s="346" t="s">
        <v>177</v>
      </c>
      <c r="F45" s="358" t="s">
        <v>810</v>
      </c>
      <c r="G45" s="348" t="s">
        <v>347</v>
      </c>
      <c r="H45" s="353">
        <v>1213</v>
      </c>
      <c r="I45" s="354">
        <v>1</v>
      </c>
      <c r="J45" s="367" t="s">
        <v>811</v>
      </c>
      <c r="K45" s="360"/>
      <c r="L45" s="201" t="s">
        <v>32</v>
      </c>
      <c r="M45" s="127" t="s">
        <v>113</v>
      </c>
      <c r="N45" s="127">
        <v>1</v>
      </c>
      <c r="O45" s="127"/>
      <c r="P45" s="127"/>
      <c r="Q45" s="127"/>
      <c r="R45" s="128">
        <v>0.5</v>
      </c>
      <c r="S45" s="231">
        <f t="shared" si="4"/>
        <v>0</v>
      </c>
      <c r="T45" s="165" t="s">
        <v>719</v>
      </c>
      <c r="U45" s="129"/>
      <c r="V45" s="129"/>
      <c r="W45" s="130"/>
      <c r="X45" s="130"/>
      <c r="Y45" s="172"/>
      <c r="Z45" s="132"/>
      <c r="AA45" s="129"/>
      <c r="AB45" s="189"/>
      <c r="AC45" s="235">
        <f t="shared" si="5"/>
        <v>0</v>
      </c>
      <c r="AD45" s="169"/>
      <c r="AE45" s="133"/>
    </row>
    <row r="46" spans="1:31" s="22" customFormat="1" ht="12.75">
      <c r="A46" s="199" t="s">
        <v>718</v>
      </c>
      <c r="B46" s="200" t="s">
        <v>122</v>
      </c>
      <c r="C46" s="339" t="s">
        <v>733</v>
      </c>
      <c r="D46" s="345" t="s">
        <v>145</v>
      </c>
      <c r="E46" s="346" t="s">
        <v>177</v>
      </c>
      <c r="F46" s="358" t="s">
        <v>810</v>
      </c>
      <c r="G46" s="348" t="s">
        <v>348</v>
      </c>
      <c r="H46" s="353">
        <v>1213</v>
      </c>
      <c r="I46" s="354">
        <v>1</v>
      </c>
      <c r="J46" s="367" t="s">
        <v>811</v>
      </c>
      <c r="K46" s="360"/>
      <c r="L46" s="201" t="s">
        <v>33</v>
      </c>
      <c r="M46" s="127" t="s">
        <v>116</v>
      </c>
      <c r="N46" s="127">
        <v>1</v>
      </c>
      <c r="O46" s="127"/>
      <c r="P46" s="127"/>
      <c r="Q46" s="127"/>
      <c r="R46" s="128">
        <v>0.15</v>
      </c>
      <c r="S46" s="231">
        <f t="shared" si="4"/>
        <v>0</v>
      </c>
      <c r="T46" s="165" t="s">
        <v>719</v>
      </c>
      <c r="U46" s="129"/>
      <c r="V46" s="129"/>
      <c r="W46" s="130"/>
      <c r="X46" s="130"/>
      <c r="Y46" s="172"/>
      <c r="Z46" s="132"/>
      <c r="AA46" s="129"/>
      <c r="AB46" s="189"/>
      <c r="AC46" s="235">
        <f t="shared" si="5"/>
        <v>0</v>
      </c>
      <c r="AD46" s="169"/>
      <c r="AE46" s="133"/>
    </row>
    <row r="47" spans="1:31" s="22" customFormat="1" ht="12.75">
      <c r="A47" s="199" t="s">
        <v>718</v>
      </c>
      <c r="B47" s="200" t="s">
        <v>122</v>
      </c>
      <c r="C47" s="339" t="s">
        <v>733</v>
      </c>
      <c r="D47" s="345" t="s">
        <v>145</v>
      </c>
      <c r="E47" s="346" t="s">
        <v>177</v>
      </c>
      <c r="F47" s="358" t="s">
        <v>810</v>
      </c>
      <c r="G47" s="348" t="s">
        <v>349</v>
      </c>
      <c r="H47" s="353">
        <v>1213</v>
      </c>
      <c r="I47" s="354">
        <v>1</v>
      </c>
      <c r="J47" s="367" t="s">
        <v>811</v>
      </c>
      <c r="K47" s="360"/>
      <c r="L47" s="201" t="s">
        <v>33</v>
      </c>
      <c r="M47" s="127" t="s">
        <v>120</v>
      </c>
      <c r="N47" s="127">
        <v>1</v>
      </c>
      <c r="O47" s="127"/>
      <c r="P47" s="127"/>
      <c r="Q47" s="127"/>
      <c r="R47" s="128">
        <v>0.15</v>
      </c>
      <c r="S47" s="231">
        <f t="shared" si="4"/>
        <v>0</v>
      </c>
      <c r="T47" s="165" t="s">
        <v>719</v>
      </c>
      <c r="U47" s="129"/>
      <c r="V47" s="129"/>
      <c r="W47" s="130"/>
      <c r="X47" s="130"/>
      <c r="Y47" s="172"/>
      <c r="Z47" s="132"/>
      <c r="AA47" s="129"/>
      <c r="AB47" s="189"/>
      <c r="AC47" s="235">
        <f t="shared" si="5"/>
        <v>0</v>
      </c>
      <c r="AD47" s="169"/>
      <c r="AE47" s="133"/>
    </row>
    <row r="48" spans="1:31" s="22" customFormat="1" ht="13.5" thickBot="1">
      <c r="A48" s="61" t="s">
        <v>718</v>
      </c>
      <c r="B48" s="62" t="s">
        <v>122</v>
      </c>
      <c r="C48" s="340" t="s">
        <v>733</v>
      </c>
      <c r="D48" s="361" t="s">
        <v>145</v>
      </c>
      <c r="E48" s="362" t="s">
        <v>177</v>
      </c>
      <c r="F48" s="365" t="s">
        <v>810</v>
      </c>
      <c r="G48" s="363"/>
      <c r="H48" s="364">
        <v>1213</v>
      </c>
      <c r="I48" s="365">
        <v>1</v>
      </c>
      <c r="J48" s="370" t="s">
        <v>811</v>
      </c>
      <c r="K48" s="366"/>
      <c r="L48" s="63" t="s">
        <v>49</v>
      </c>
      <c r="M48" s="64" t="s">
        <v>121</v>
      </c>
      <c r="N48" s="64">
        <v>1</v>
      </c>
      <c r="O48" s="64"/>
      <c r="P48" s="64"/>
      <c r="Q48" s="64"/>
      <c r="R48" s="65">
        <v>2</v>
      </c>
      <c r="S48" s="232">
        <f t="shared" si="4"/>
        <v>0</v>
      </c>
      <c r="T48" s="67" t="s">
        <v>719</v>
      </c>
      <c r="U48" s="166"/>
      <c r="V48" s="66"/>
      <c r="W48" s="122"/>
      <c r="X48" s="122"/>
      <c r="Y48" s="173"/>
      <c r="Z48" s="68"/>
      <c r="AA48" s="66"/>
      <c r="AB48" s="190"/>
      <c r="AC48" s="236">
        <f t="shared" si="5"/>
        <v>0</v>
      </c>
      <c r="AD48" s="170"/>
      <c r="AE48" s="69"/>
    </row>
  </sheetData>
  <sheetProtection/>
  <protectedRanges>
    <protectedRange sqref="N4:Q8" name="Plage5"/>
    <protectedRange sqref="T26:AB986" name="Plage3"/>
    <protectedRange sqref="B1:B2" name="Plage1"/>
    <protectedRange sqref="A26:Q26 R33:R35 A48:R986 A27:G35 K27:Q35 H27:J47 A36:B47 D36:R47 C27:C47" name="Plage2"/>
    <protectedRange sqref="AD26:AE986" name="Plage4"/>
    <protectedRange sqref="R26" name="Plage2_5_1_4_1"/>
    <protectedRange sqref="R27" name="Plage2_5_1_4_1_1"/>
    <protectedRange sqref="R28" name="Plage2_5_1_4_1_2"/>
    <protectedRange sqref="R29" name="Plage2_5_1_4_1_3"/>
    <protectedRange sqref="R30" name="Plage2_5_1_4_1_4"/>
    <protectedRange sqref="R31" name="Plage2_5_1_4_1_5"/>
    <protectedRange sqref="R32" name="Plage2_5_1_4_1_6"/>
  </protectedRanges>
  <mergeCells count="35">
    <mergeCell ref="A5:A6"/>
    <mergeCell ref="A7:A8"/>
    <mergeCell ref="A9:A10"/>
    <mergeCell ref="N10:O10"/>
    <mergeCell ref="T22:X22"/>
    <mergeCell ref="Y22:AB22"/>
    <mergeCell ref="A11:A12"/>
    <mergeCell ref="A13:A14"/>
    <mergeCell ref="A15:A16"/>
    <mergeCell ref="A22:G22"/>
    <mergeCell ref="L23:L24"/>
    <mergeCell ref="M23:M24"/>
    <mergeCell ref="N23:N24"/>
    <mergeCell ref="O23:Q23"/>
    <mergeCell ref="H22:K22"/>
    <mergeCell ref="L22:R22"/>
    <mergeCell ref="R23:R24"/>
    <mergeCell ref="S23:S24"/>
    <mergeCell ref="T23:T24"/>
    <mergeCell ref="U23:U24"/>
    <mergeCell ref="AE22:AE24"/>
    <mergeCell ref="A23:A24"/>
    <mergeCell ref="B23:F23"/>
    <mergeCell ref="G23:G24"/>
    <mergeCell ref="H23:J23"/>
    <mergeCell ref="K23:K24"/>
    <mergeCell ref="AD23:AD24"/>
    <mergeCell ref="Z23:Z24"/>
    <mergeCell ref="AA23:AA24"/>
    <mergeCell ref="AB23:AB24"/>
    <mergeCell ref="AC23:AC24"/>
    <mergeCell ref="V23:V24"/>
    <mergeCell ref="W23:W24"/>
    <mergeCell ref="X23:X24"/>
    <mergeCell ref="Y23:Y24"/>
  </mergeCells>
  <dataValidations count="6">
    <dataValidation type="list" allowBlank="1" showInputMessage="1" showErrorMessage="1" sqref="W26:X48 T26:T48 AD26:AD48 Q5">
      <formula1>"O,N"</formula1>
    </dataValidation>
    <dataValidation type="list" allowBlank="1" showErrorMessage="1" prompt="&#10;" sqref="L26:L48">
      <formula1>"INFO,MOB,VER,ROC,DIV,LAB,FRAG"</formula1>
    </dataValidation>
    <dataValidation type="list" allowBlank="1" showInputMessage="1" showErrorMessage="1" sqref="Y26:Y48">
      <formula1>"DOCBUR,DOCBIBLIO"</formula1>
    </dataValidation>
    <dataValidation type="list" allowBlank="1" showInputMessage="1" showErrorMessage="1" sqref="AD25">
      <formula1>"O/N"</formula1>
    </dataValidation>
    <dataValidation type="list" allowBlank="1" showInputMessage="1" showErrorMessage="1" sqref="N4">
      <formula1>"BUR,SALLE ENSEIGNEMENT, SALLETP, LABO,STOCK REPRO,DIVERS"</formula1>
    </dataValidation>
    <dataValidation type="list" allowBlank="1" showInputMessage="1" showErrorMessage="1" sqref="Q4">
      <formula1>"A-1,A-2,B-1,B-2,C-1,C-2,D-1,D-2,E-1,E-2,F-1,F-2"</formula1>
    </dataValidation>
  </dataValidations>
  <printOptions/>
  <pageMargins left="0.787401575" right="0.787401575" top="0.984251969" bottom="0.984251969" header="0.4921259845" footer="0.4921259845"/>
  <pageSetup orientation="portrait" paperSize="9"/>
  <ignoredErrors>
    <ignoredError sqref="E26:E35 E36:E48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F0"/>
  </sheetPr>
  <dimension ref="A1:AH40"/>
  <sheetViews>
    <sheetView zoomScalePageLayoutView="0" workbookViewId="0" topLeftCell="A16">
      <selection activeCell="H41" sqref="H41"/>
    </sheetView>
  </sheetViews>
  <sheetFormatPr defaultColWidth="11.421875" defaultRowHeight="12.75"/>
  <cols>
    <col min="1" max="1" width="15.8515625" style="5" customWidth="1"/>
    <col min="2" max="2" width="11.28125" style="5" customWidth="1"/>
    <col min="3" max="3" width="7.421875" style="5" customWidth="1"/>
    <col min="4" max="4" width="8.421875" style="5" customWidth="1"/>
    <col min="5" max="5" width="6.7109375" style="5" customWidth="1"/>
    <col min="6" max="6" width="16.8515625" style="5" customWidth="1"/>
    <col min="7" max="7" width="9.57421875" style="7" customWidth="1"/>
    <col min="8" max="8" width="5.7109375" style="9" customWidth="1"/>
    <col min="9" max="9" width="4.421875" style="9" bestFit="1" customWidth="1"/>
    <col min="10" max="10" width="5.421875" style="9" bestFit="1" customWidth="1"/>
    <col min="11" max="11" width="10.00390625" style="9" customWidth="1"/>
    <col min="12" max="12" width="8.421875" style="5" customWidth="1"/>
    <col min="13" max="13" width="32.00390625" style="5" customWidth="1"/>
    <col min="14" max="14" width="3.8515625" style="5" bestFit="1" customWidth="1"/>
    <col min="15" max="15" width="5.00390625" style="5" bestFit="1" customWidth="1"/>
    <col min="16" max="16" width="6.7109375" style="5" customWidth="1"/>
    <col min="17" max="17" width="8.8515625" style="5" customWidth="1"/>
    <col min="18" max="18" width="10.7109375" style="5" customWidth="1"/>
    <col min="19" max="19" width="7.57421875" style="5" customWidth="1"/>
    <col min="20" max="20" width="8.140625" style="9" customWidth="1"/>
    <col min="21" max="22" width="9.8515625" style="9" customWidth="1"/>
    <col min="23" max="24" width="7.28125" style="9" customWidth="1"/>
    <col min="25" max="25" width="9.00390625" style="9" customWidth="1"/>
    <col min="26" max="26" width="24.140625" style="9" customWidth="1"/>
    <col min="27" max="27" width="8.00390625" style="9" bestFit="1" customWidth="1"/>
    <col min="28" max="28" width="8.7109375" style="9" bestFit="1" customWidth="1"/>
    <col min="29" max="30" width="5.7109375" style="9" bestFit="1" customWidth="1"/>
    <col min="31" max="31" width="29.140625" style="9" customWidth="1"/>
    <col min="32" max="33" width="13.7109375" style="5" customWidth="1"/>
    <col min="34" max="34" width="19.421875" style="5" customWidth="1"/>
    <col min="35" max="16384" width="11.421875" style="5" customWidth="1"/>
  </cols>
  <sheetData>
    <row r="1" spans="1:33" ht="21" customHeight="1">
      <c r="A1" s="114" t="s">
        <v>716</v>
      </c>
      <c r="B1" s="114"/>
      <c r="C1" s="117"/>
      <c r="D1" s="116"/>
      <c r="E1" s="116"/>
      <c r="F1" s="116"/>
      <c r="G1" s="116"/>
      <c r="H1" s="118"/>
      <c r="I1" s="118"/>
      <c r="J1" s="118"/>
      <c r="K1" s="118"/>
      <c r="L1" s="116"/>
      <c r="M1" s="116"/>
      <c r="N1" s="116"/>
      <c r="O1" s="116"/>
      <c r="P1" s="116"/>
      <c r="Q1" s="116"/>
      <c r="R1" s="117"/>
      <c r="S1" s="117"/>
      <c r="T1" s="118"/>
      <c r="U1" s="118"/>
      <c r="V1" s="118"/>
      <c r="W1" s="118"/>
      <c r="X1" s="119"/>
      <c r="Y1" s="119"/>
      <c r="Z1" s="119"/>
      <c r="AA1" s="119"/>
      <c r="AB1" s="119"/>
      <c r="AC1" s="119"/>
      <c r="AD1" s="119"/>
      <c r="AE1" s="118"/>
      <c r="AF1" s="2"/>
      <c r="AG1" s="2"/>
    </row>
    <row r="2" spans="1:33" ht="15.75">
      <c r="A2" s="18" t="s">
        <v>40</v>
      </c>
      <c r="B2" s="18" t="s">
        <v>145</v>
      </c>
      <c r="C2" s="19"/>
      <c r="D2" s="20"/>
      <c r="E2" s="20"/>
      <c r="F2" s="20"/>
      <c r="G2" s="20"/>
      <c r="H2" s="18"/>
      <c r="I2" s="21"/>
      <c r="J2" s="26"/>
      <c r="K2" s="19"/>
      <c r="L2" s="20"/>
      <c r="M2" s="20"/>
      <c r="N2" s="20"/>
      <c r="O2" s="20"/>
      <c r="P2" s="20"/>
      <c r="Q2" s="20"/>
      <c r="R2" s="19"/>
      <c r="S2" s="19"/>
      <c r="T2" s="21"/>
      <c r="U2" s="21"/>
      <c r="V2" s="21"/>
      <c r="W2" s="21"/>
      <c r="X2" s="250"/>
      <c r="Y2" s="250"/>
      <c r="Z2" s="250"/>
      <c r="AA2" s="250"/>
      <c r="AB2" s="250"/>
      <c r="AC2" s="250"/>
      <c r="AD2" s="250"/>
      <c r="AE2" s="21"/>
      <c r="AF2" s="2"/>
      <c r="AG2" s="2"/>
    </row>
    <row r="3" spans="1:31" s="2" customFormat="1" ht="16.5" thickBot="1">
      <c r="A3" s="137"/>
      <c r="B3" s="137"/>
      <c r="D3" s="138"/>
      <c r="E3" s="138"/>
      <c r="F3" s="138"/>
      <c r="G3" s="138"/>
      <c r="H3" s="137"/>
      <c r="I3" s="15"/>
      <c r="J3" s="143"/>
      <c r="L3" s="138"/>
      <c r="M3" s="138"/>
      <c r="N3" s="138"/>
      <c r="O3" s="138"/>
      <c r="P3" s="138"/>
      <c r="Q3" s="138"/>
      <c r="T3" s="15"/>
      <c r="U3" s="15"/>
      <c r="V3" s="15"/>
      <c r="W3" s="15"/>
      <c r="X3" s="16"/>
      <c r="Y3" s="16"/>
      <c r="Z3" s="16"/>
      <c r="AA3" s="16"/>
      <c r="AB3" s="16"/>
      <c r="AC3" s="16"/>
      <c r="AD3" s="16"/>
      <c r="AE3" s="15"/>
    </row>
    <row r="4" spans="1:31" ht="15.75">
      <c r="A4"/>
      <c r="B4"/>
      <c r="C4"/>
      <c r="D4"/>
      <c r="E4"/>
      <c r="F4"/>
      <c r="G4"/>
      <c r="H4"/>
      <c r="I4"/>
      <c r="J4"/>
      <c r="K4"/>
      <c r="L4" s="175" t="s">
        <v>67</v>
      </c>
      <c r="M4" s="176"/>
      <c r="N4" s="229" t="s">
        <v>82</v>
      </c>
      <c r="O4" s="177"/>
      <c r="P4" s="178"/>
      <c r="Q4" s="246" t="s">
        <v>68</v>
      </c>
      <c r="R4"/>
      <c r="S4" s="140"/>
      <c r="T4" s="138"/>
      <c r="U4" s="174"/>
      <c r="V4" s="174"/>
      <c r="W4" s="140"/>
      <c r="X4" s="140"/>
      <c r="Y4" s="16"/>
      <c r="Z4" s="15"/>
      <c r="AA4" s="15"/>
      <c r="AB4" s="15"/>
      <c r="AC4" s="15"/>
      <c r="AD4" s="15"/>
      <c r="AE4" s="15"/>
    </row>
    <row r="5" spans="1:31" ht="15.75">
      <c r="A5" s="408" t="s">
        <v>13</v>
      </c>
      <c r="B5" s="237" t="s">
        <v>100</v>
      </c>
      <c r="C5" s="187" t="s">
        <v>68</v>
      </c>
      <c r="D5" s="138"/>
      <c r="E5" s="138"/>
      <c r="F5" s="138"/>
      <c r="G5" s="138"/>
      <c r="H5" s="15"/>
      <c r="I5" s="15"/>
      <c r="J5" s="143"/>
      <c r="K5" s="2"/>
      <c r="L5" s="179" t="s">
        <v>98</v>
      </c>
      <c r="M5" s="180"/>
      <c r="N5" s="180"/>
      <c r="O5" s="181"/>
      <c r="P5" s="182"/>
      <c r="Q5" s="247" t="s">
        <v>99</v>
      </c>
      <c r="R5"/>
      <c r="S5" s="244"/>
      <c r="T5" s="138"/>
      <c r="U5" s="139"/>
      <c r="V5" s="139"/>
      <c r="W5" s="140"/>
      <c r="X5" s="141"/>
      <c r="Y5" s="16"/>
      <c r="Z5" s="15"/>
      <c r="AA5" s="15"/>
      <c r="AB5" s="15"/>
      <c r="AC5" s="15"/>
      <c r="AD5" s="15"/>
      <c r="AE5" s="15"/>
    </row>
    <row r="6" spans="1:31" ht="15.75">
      <c r="A6" s="409"/>
      <c r="B6" s="187"/>
      <c r="C6" s="187" t="s">
        <v>69</v>
      </c>
      <c r="D6" s="138"/>
      <c r="E6" s="138"/>
      <c r="F6" s="138"/>
      <c r="G6" s="138"/>
      <c r="H6" s="15"/>
      <c r="I6" s="15"/>
      <c r="J6" s="143"/>
      <c r="K6" s="2"/>
      <c r="L6" s="179" t="s">
        <v>101</v>
      </c>
      <c r="M6" s="180"/>
      <c r="N6" s="180"/>
      <c r="O6" s="181"/>
      <c r="P6" s="182"/>
      <c r="Q6" s="248">
        <v>0</v>
      </c>
      <c r="R6"/>
      <c r="S6" s="244"/>
      <c r="T6" s="138"/>
      <c r="U6" s="139"/>
      <c r="V6" s="139"/>
      <c r="W6" s="140"/>
      <c r="X6" s="141"/>
      <c r="Y6" s="16"/>
      <c r="Z6" s="15"/>
      <c r="AA6" s="15"/>
      <c r="AB6" s="15"/>
      <c r="AC6" s="15"/>
      <c r="AD6" s="15"/>
      <c r="AE6" s="15"/>
    </row>
    <row r="7" spans="1:31" ht="18" customHeight="1">
      <c r="A7" s="408" t="s">
        <v>66</v>
      </c>
      <c r="B7" s="237" t="s">
        <v>100</v>
      </c>
      <c r="C7" s="187" t="s">
        <v>70</v>
      </c>
      <c r="D7" s="138"/>
      <c r="E7" s="138"/>
      <c r="F7" s="138"/>
      <c r="G7" s="138"/>
      <c r="H7" s="15"/>
      <c r="I7" s="15"/>
      <c r="J7" s="143"/>
      <c r="K7" s="2"/>
      <c r="L7" s="179" t="s">
        <v>103</v>
      </c>
      <c r="M7" s="180"/>
      <c r="N7" s="180"/>
      <c r="O7" s="181"/>
      <c r="P7" s="182"/>
      <c r="Q7" s="251" t="e">
        <f>Q8/Q6</f>
        <v>#DIV/0!</v>
      </c>
      <c r="R7"/>
      <c r="S7" s="244"/>
      <c r="T7" s="138"/>
      <c r="U7" s="139"/>
      <c r="V7" s="139"/>
      <c r="W7" s="140"/>
      <c r="X7" s="141"/>
      <c r="Y7" s="16"/>
      <c r="Z7" s="15"/>
      <c r="AA7" s="15"/>
      <c r="AB7" s="15"/>
      <c r="AC7" s="15"/>
      <c r="AD7" s="15"/>
      <c r="AE7" s="15"/>
    </row>
    <row r="8" spans="1:31" ht="16.5" thickBot="1">
      <c r="A8" s="409"/>
      <c r="B8" s="187"/>
      <c r="C8" s="187" t="s">
        <v>71</v>
      </c>
      <c r="D8" s="138"/>
      <c r="E8" s="138"/>
      <c r="F8" s="138"/>
      <c r="G8" s="138"/>
      <c r="H8" s="15"/>
      <c r="I8" s="15"/>
      <c r="J8" s="143"/>
      <c r="K8" s="2"/>
      <c r="L8" s="183" t="s">
        <v>102</v>
      </c>
      <c r="M8" s="184"/>
      <c r="N8" s="184"/>
      <c r="O8" s="185"/>
      <c r="P8" s="186"/>
      <c r="Q8" s="249">
        <f>SUM($R$26:$R$982)+SUM($AB$26:$AB$982)</f>
        <v>6.8508000000000004</v>
      </c>
      <c r="R8"/>
      <c r="S8" s="244"/>
      <c r="T8" s="138"/>
      <c r="U8" s="139"/>
      <c r="V8" s="139"/>
      <c r="W8" s="140"/>
      <c r="X8" s="142"/>
      <c r="Y8" s="16"/>
      <c r="Z8" s="15"/>
      <c r="AA8" s="15"/>
      <c r="AB8" s="15"/>
      <c r="AC8" s="15"/>
      <c r="AD8" s="15"/>
      <c r="AE8" s="15"/>
    </row>
    <row r="9" spans="1:31" ht="16.5" thickBot="1">
      <c r="A9" s="408" t="s">
        <v>14</v>
      </c>
      <c r="B9" s="237" t="s">
        <v>100</v>
      </c>
      <c r="C9" s="187" t="s">
        <v>72</v>
      </c>
      <c r="D9" s="138"/>
      <c r="E9" s="138"/>
      <c r="F9" s="138"/>
      <c r="G9" s="138"/>
      <c r="H9" s="15"/>
      <c r="I9" s="15"/>
      <c r="J9" s="143"/>
      <c r="K9" s="2"/>
      <c r="L9" s="137"/>
      <c r="M9" s="138"/>
      <c r="N9" s="138"/>
      <c r="O9" s="139"/>
      <c r="P9" s="140"/>
      <c r="Q9" s="142"/>
      <c r="R9" s="244"/>
      <c r="S9" s="244"/>
      <c r="T9" s="138"/>
      <c r="U9" s="139"/>
      <c r="V9" s="139"/>
      <c r="W9" s="140"/>
      <c r="X9" s="142"/>
      <c r="Y9" s="16"/>
      <c r="Z9" s="15"/>
      <c r="AA9" s="15"/>
      <c r="AB9" s="15"/>
      <c r="AC9" s="15"/>
      <c r="AD9" s="15"/>
      <c r="AE9" s="15"/>
    </row>
    <row r="10" spans="1:31" ht="24" customHeight="1" thickBot="1">
      <c r="A10" s="409"/>
      <c r="B10" s="187"/>
      <c r="C10" s="187" t="s">
        <v>73</v>
      </c>
      <c r="D10" s="138"/>
      <c r="E10" s="138"/>
      <c r="F10" s="138"/>
      <c r="G10" s="138"/>
      <c r="H10" s="15"/>
      <c r="I10" s="15"/>
      <c r="J10" s="143"/>
      <c r="K10" s="2"/>
      <c r="L10" s="239" t="s">
        <v>42</v>
      </c>
      <c r="M10" s="240"/>
      <c r="N10" s="406" t="s">
        <v>94</v>
      </c>
      <c r="O10" s="407"/>
      <c r="P10" s="230" t="s">
        <v>59</v>
      </c>
      <c r="Q10" s="230" t="s">
        <v>91</v>
      </c>
      <c r="R10" s="244"/>
      <c r="S10" s="244"/>
      <c r="T10" s="138"/>
      <c r="U10" s="139"/>
      <c r="V10" s="139"/>
      <c r="W10" s="140"/>
      <c r="X10" s="142"/>
      <c r="Y10" s="16"/>
      <c r="Z10" s="15"/>
      <c r="AA10" s="15"/>
      <c r="AB10" s="15"/>
      <c r="AC10" s="15"/>
      <c r="AD10" s="15"/>
      <c r="AE10" s="15"/>
    </row>
    <row r="11" spans="1:31" ht="16.5" thickBot="1">
      <c r="A11" s="408" t="s">
        <v>11</v>
      </c>
      <c r="B11" s="237" t="s">
        <v>100</v>
      </c>
      <c r="C11" s="187" t="s">
        <v>74</v>
      </c>
      <c r="D11" s="138"/>
      <c r="E11" s="138"/>
      <c r="F11" s="138"/>
      <c r="G11" s="138"/>
      <c r="H11" s="15"/>
      <c r="I11" s="15"/>
      <c r="J11" s="143"/>
      <c r="K11" s="2"/>
      <c r="L11" s="241" t="s">
        <v>83</v>
      </c>
      <c r="M11" s="242"/>
      <c r="N11" s="238"/>
      <c r="O11" s="243">
        <f>SUMIF($L$26:$L$982,"INFO",$R$26:$R$982)</f>
        <v>0.15</v>
      </c>
      <c r="P11" s="233">
        <f>SUMIF($L$26:$L$982,"INFO",$S$26:$S$982)</f>
        <v>0</v>
      </c>
      <c r="Q11" s="234">
        <f>O11-P11</f>
        <v>0.15</v>
      </c>
      <c r="R11" s="244"/>
      <c r="S11" s="244"/>
      <c r="T11" s="138"/>
      <c r="U11" s="139"/>
      <c r="V11" s="139"/>
      <c r="W11" s="140"/>
      <c r="X11" s="142"/>
      <c r="Y11" s="16"/>
      <c r="Z11" s="15"/>
      <c r="AA11" s="15"/>
      <c r="AB11" s="15"/>
      <c r="AC11" s="15"/>
      <c r="AD11" s="15"/>
      <c r="AE11" s="15"/>
    </row>
    <row r="12" spans="1:31" ht="16.5" thickBot="1">
      <c r="A12" s="409"/>
      <c r="B12" s="187"/>
      <c r="C12" s="187" t="s">
        <v>75</v>
      </c>
      <c r="D12" s="138"/>
      <c r="E12" s="138"/>
      <c r="F12" s="138"/>
      <c r="G12" s="138"/>
      <c r="H12" s="15"/>
      <c r="I12" s="15"/>
      <c r="J12" s="143"/>
      <c r="K12" s="2"/>
      <c r="L12" s="241" t="s">
        <v>84</v>
      </c>
      <c r="M12" s="242"/>
      <c r="N12" s="238"/>
      <c r="O12" s="233">
        <f>SUMIF($L$26:$L$982,"MOB",$R$26:$R$982)</f>
        <v>4.3708</v>
      </c>
      <c r="P12" s="233">
        <f>SUMIF($L$26:$L$982,"MOB",$S$26:$S$982)</f>
        <v>0</v>
      </c>
      <c r="Q12" s="234">
        <f aca="true" t="shared" si="0" ref="Q12:Q19">O12-P12</f>
        <v>4.3708</v>
      </c>
      <c r="R12" s="244"/>
      <c r="S12" s="244"/>
      <c r="T12" s="138"/>
      <c r="U12" s="139"/>
      <c r="V12" s="139"/>
      <c r="W12" s="140"/>
      <c r="X12" s="142"/>
      <c r="Y12" s="16"/>
      <c r="Z12" s="15"/>
      <c r="AA12" s="15"/>
      <c r="AB12" s="15"/>
      <c r="AC12" s="15"/>
      <c r="AD12" s="15"/>
      <c r="AE12" s="15"/>
    </row>
    <row r="13" spans="1:31" ht="16.5" thickBot="1">
      <c r="A13" s="408" t="s">
        <v>15</v>
      </c>
      <c r="B13" s="237" t="s">
        <v>100</v>
      </c>
      <c r="C13" s="187" t="s">
        <v>76</v>
      </c>
      <c r="D13" s="138"/>
      <c r="E13" s="138"/>
      <c r="F13" s="138"/>
      <c r="G13" s="138"/>
      <c r="H13" s="15"/>
      <c r="I13" s="15"/>
      <c r="J13" s="143"/>
      <c r="K13" s="2"/>
      <c r="L13" s="241" t="s">
        <v>85</v>
      </c>
      <c r="M13" s="242"/>
      <c r="N13" s="238"/>
      <c r="O13" s="233">
        <f>SUMIF($L$26:$L$975,"DIV",$R$26:$R$975)</f>
        <v>2.21</v>
      </c>
      <c r="P13" s="233">
        <f>SUMIF($L$26:$L$982,"DIV",$S$26:$S$982)</f>
        <v>0</v>
      </c>
      <c r="Q13" s="234">
        <f t="shared" si="0"/>
        <v>2.21</v>
      </c>
      <c r="R13" s="244"/>
      <c r="S13" s="244"/>
      <c r="T13" s="138"/>
      <c r="U13" s="139"/>
      <c r="V13" s="139"/>
      <c r="W13" s="140"/>
      <c r="X13" s="142"/>
      <c r="Y13" s="16"/>
      <c r="Z13" s="15"/>
      <c r="AA13" s="15"/>
      <c r="AB13" s="15"/>
      <c r="AC13" s="15"/>
      <c r="AD13" s="15"/>
      <c r="AE13" s="15"/>
    </row>
    <row r="14" spans="1:34" s="28" customFormat="1" ht="15.75" thickBot="1">
      <c r="A14" s="409"/>
      <c r="B14" s="187"/>
      <c r="C14" s="187" t="s">
        <v>77</v>
      </c>
      <c r="D14" s="27"/>
      <c r="E14" s="27"/>
      <c r="F14" s="27"/>
      <c r="G14" s="27"/>
      <c r="H14" s="11"/>
      <c r="I14" s="10"/>
      <c r="J14" s="10"/>
      <c r="K14" s="10"/>
      <c r="L14" s="241" t="s">
        <v>86</v>
      </c>
      <c r="M14" s="242"/>
      <c r="N14" s="238"/>
      <c r="O14" s="233">
        <f>SUMIF($L$26:$L$975,"LAB",$R$26:$R$975)</f>
        <v>0</v>
      </c>
      <c r="P14" s="233">
        <f>SUMIF($L$26:$L$982,"LAB",$S$26:$S$982)</f>
        <v>0</v>
      </c>
      <c r="Q14" s="234">
        <f t="shared" si="0"/>
        <v>0</v>
      </c>
      <c r="R14" s="245"/>
      <c r="S14" s="245"/>
      <c r="T14" s="11"/>
      <c r="U14" s="11"/>
      <c r="V14" s="11"/>
      <c r="W14" s="11"/>
      <c r="X14" s="10"/>
      <c r="Y14" s="10"/>
      <c r="Z14" s="10"/>
      <c r="AA14" s="10"/>
      <c r="AB14" s="10"/>
      <c r="AC14" s="10"/>
      <c r="AD14" s="10"/>
      <c r="AE14" s="11"/>
      <c r="AF14" s="27"/>
      <c r="AG14" s="27"/>
      <c r="AH14" s="8"/>
    </row>
    <row r="15" spans="1:31" ht="16.5" thickBot="1">
      <c r="A15" s="408" t="s">
        <v>65</v>
      </c>
      <c r="B15" s="237" t="s">
        <v>100</v>
      </c>
      <c r="C15" s="187" t="s">
        <v>78</v>
      </c>
      <c r="D15" s="138"/>
      <c r="E15" s="138"/>
      <c r="F15" s="138"/>
      <c r="G15" s="138"/>
      <c r="H15" s="15"/>
      <c r="I15" s="15"/>
      <c r="J15" s="143"/>
      <c r="K15" s="2"/>
      <c r="L15" s="241" t="s">
        <v>87</v>
      </c>
      <c r="M15" s="242"/>
      <c r="N15" s="238"/>
      <c r="O15" s="233">
        <f>SUMIF($L$26:$L$975,"FRAG",$R$26:$R$975)</f>
        <v>0</v>
      </c>
      <c r="P15" s="233">
        <f>SUMIF($L$26:$L$982,"FRAG",$S$26:$S$982)</f>
        <v>0</v>
      </c>
      <c r="Q15" s="234">
        <f t="shared" si="0"/>
        <v>0</v>
      </c>
      <c r="R15" s="244"/>
      <c r="S15" s="244"/>
      <c r="T15" s="138"/>
      <c r="U15" s="139"/>
      <c r="V15" s="139"/>
      <c r="W15" s="140"/>
      <c r="X15" s="142"/>
      <c r="Y15" s="16"/>
      <c r="Z15" s="15"/>
      <c r="AA15" s="15"/>
      <c r="AB15" s="15"/>
      <c r="AC15" s="15"/>
      <c r="AD15" s="15"/>
      <c r="AE15" s="15"/>
    </row>
    <row r="16" spans="1:31" ht="16.5" thickBot="1">
      <c r="A16" s="409"/>
      <c r="B16" s="187"/>
      <c r="C16" s="187" t="s">
        <v>79</v>
      </c>
      <c r="D16" s="138"/>
      <c r="E16" s="138"/>
      <c r="F16" s="138"/>
      <c r="G16" s="138"/>
      <c r="H16" s="15"/>
      <c r="I16" s="15"/>
      <c r="J16" s="143"/>
      <c r="K16" s="2"/>
      <c r="L16" s="241" t="s">
        <v>88</v>
      </c>
      <c r="M16" s="242"/>
      <c r="N16" s="238"/>
      <c r="O16" s="233">
        <f>SUMIF($L$26:$L$975,"VER",$R$26:$R$975)</f>
        <v>0</v>
      </c>
      <c r="P16" s="233">
        <f>SUMIF($L$26:$L$982,"VER",$S$26:$S$982)</f>
        <v>0</v>
      </c>
      <c r="Q16" s="234">
        <f t="shared" si="0"/>
        <v>0</v>
      </c>
      <c r="R16" s="244"/>
      <c r="S16" s="244"/>
      <c r="T16" s="138"/>
      <c r="U16" s="139"/>
      <c r="V16" s="139"/>
      <c r="W16" s="140"/>
      <c r="X16" s="142"/>
      <c r="Y16" s="16"/>
      <c r="Z16" s="15"/>
      <c r="AA16" s="15"/>
      <c r="AB16" s="15"/>
      <c r="AC16" s="15"/>
      <c r="AD16" s="15"/>
      <c r="AE16" s="15"/>
    </row>
    <row r="17" spans="1:31" ht="16.5" thickBot="1">
      <c r="A17" s="137"/>
      <c r="B17" s="137"/>
      <c r="C17" s="2"/>
      <c r="D17" s="138"/>
      <c r="E17" s="138"/>
      <c r="F17" s="138"/>
      <c r="G17" s="138"/>
      <c r="H17" s="15"/>
      <c r="I17" s="15"/>
      <c r="J17" s="143"/>
      <c r="K17" s="2"/>
      <c r="L17" s="241" t="s">
        <v>89</v>
      </c>
      <c r="M17" s="242"/>
      <c r="N17" s="238"/>
      <c r="O17" s="233">
        <f>SUMIF($L$26:$L$982,"ROC",$R$26:$R$982)</f>
        <v>0</v>
      </c>
      <c r="P17" s="233">
        <f>SUMIF($L$26:$L$982,"ROC",$S$26:$S$982)</f>
        <v>0</v>
      </c>
      <c r="Q17" s="234">
        <f t="shared" si="0"/>
        <v>0</v>
      </c>
      <c r="R17" s="244"/>
      <c r="S17" s="244"/>
      <c r="T17" s="138"/>
      <c r="U17" s="139"/>
      <c r="V17" s="139"/>
      <c r="W17" s="140"/>
      <c r="X17" s="142"/>
      <c r="Y17" s="16"/>
      <c r="Z17" s="15"/>
      <c r="AA17" s="15"/>
      <c r="AB17" s="15"/>
      <c r="AC17" s="15"/>
      <c r="AD17" s="15"/>
      <c r="AE17" s="15"/>
    </row>
    <row r="18" spans="1:34" s="28" customFormat="1" ht="15.75" thickBot="1">
      <c r="A18" s="50"/>
      <c r="B18" s="27"/>
      <c r="C18" s="29"/>
      <c r="D18" s="27"/>
      <c r="E18" s="27"/>
      <c r="F18" s="27"/>
      <c r="G18" s="27"/>
      <c r="H18" s="11"/>
      <c r="I18" s="10"/>
      <c r="J18" s="10"/>
      <c r="K18" s="10"/>
      <c r="L18" s="241" t="s">
        <v>96</v>
      </c>
      <c r="M18" s="242"/>
      <c r="N18" s="238"/>
      <c r="O18" s="233">
        <f>SUMIF($Y$26:$Y$982,"DOCBUR",$AB$26:$AB$982)</f>
        <v>0.12</v>
      </c>
      <c r="P18" s="233">
        <f>SUMIF($Y$26:$Y$982,"DOCBUR",$AC$26:$AC$982)</f>
        <v>0</v>
      </c>
      <c r="Q18" s="234">
        <f t="shared" si="0"/>
        <v>0.12</v>
      </c>
      <c r="R18" s="245"/>
      <c r="S18" s="245"/>
      <c r="T18" s="11"/>
      <c r="U18" s="11"/>
      <c r="V18" s="11"/>
      <c r="W18" s="11"/>
      <c r="X18" s="10"/>
      <c r="Y18" s="10"/>
      <c r="Z18" s="10"/>
      <c r="AA18" s="10"/>
      <c r="AB18" s="10"/>
      <c r="AC18" s="10"/>
      <c r="AD18" s="10"/>
      <c r="AE18" s="11"/>
      <c r="AF18" s="27"/>
      <c r="AG18" s="27"/>
      <c r="AH18" s="8"/>
    </row>
    <row r="19" spans="1:31" ht="16.5" thickBot="1">
      <c r="A19" s="137"/>
      <c r="B19" s="137"/>
      <c r="C19" s="2"/>
      <c r="D19" s="138"/>
      <c r="E19" s="138"/>
      <c r="F19" s="138"/>
      <c r="G19" s="138"/>
      <c r="H19" s="15"/>
      <c r="I19" s="15"/>
      <c r="J19" s="143"/>
      <c r="K19" s="2"/>
      <c r="L19" s="241" t="s">
        <v>97</v>
      </c>
      <c r="M19" s="242"/>
      <c r="N19" s="238"/>
      <c r="O19" s="233">
        <f>SUMIF($Y$26:$Y$982,"DOCBIBLIO",$AB$26:$AB$982)</f>
        <v>0</v>
      </c>
      <c r="P19" s="233">
        <f>SUMIF($Y$26:$Y$982,"DOCBIBLIO",$AC$26:$AC$982)</f>
        <v>0</v>
      </c>
      <c r="Q19" s="234">
        <f t="shared" si="0"/>
        <v>0</v>
      </c>
      <c r="R19" s="244"/>
      <c r="S19" s="244"/>
      <c r="T19" s="138"/>
      <c r="U19" s="139"/>
      <c r="V19" s="139"/>
      <c r="W19" s="140"/>
      <c r="X19" s="142"/>
      <c r="Y19" s="16"/>
      <c r="Z19" s="15"/>
      <c r="AA19" s="15"/>
      <c r="AB19" s="15"/>
      <c r="AC19" s="15"/>
      <c r="AD19" s="15"/>
      <c r="AE19" s="15"/>
    </row>
    <row r="20" spans="1:31" ht="15.75">
      <c r="A20" s="137"/>
      <c r="B20" s="137"/>
      <c r="C20" s="2"/>
      <c r="D20" s="138"/>
      <c r="E20" s="138"/>
      <c r="F20" s="138"/>
      <c r="G20" s="138"/>
      <c r="H20" s="15"/>
      <c r="I20" s="15"/>
      <c r="J20" s="143"/>
      <c r="K20" s="2"/>
      <c r="L20" s="137"/>
      <c r="M20" s="138"/>
      <c r="N20" s="138"/>
      <c r="O20" s="139"/>
      <c r="P20" s="140"/>
      <c r="Q20" s="142"/>
      <c r="R20" s="244"/>
      <c r="S20" s="244"/>
      <c r="T20" s="138"/>
      <c r="U20" s="139"/>
      <c r="V20" s="139"/>
      <c r="W20" s="140"/>
      <c r="X20" s="142"/>
      <c r="Y20" s="16"/>
      <c r="Z20" s="15"/>
      <c r="AA20" s="15"/>
      <c r="AB20" s="15"/>
      <c r="AC20" s="15"/>
      <c r="AD20" s="15"/>
      <c r="AE20" s="15"/>
    </row>
    <row r="21" spans="1:34" s="28" customFormat="1" ht="13.5" thickBot="1">
      <c r="A21" s="50"/>
      <c r="B21" s="27"/>
      <c r="C21" s="29"/>
      <c r="D21" s="27"/>
      <c r="E21" s="27"/>
      <c r="F21" s="27"/>
      <c r="G21" s="27"/>
      <c r="H21" s="11"/>
      <c r="I21" s="10"/>
      <c r="J21" s="10"/>
      <c r="K21" s="10"/>
      <c r="L21" s="27"/>
      <c r="M21" s="27"/>
      <c r="N21" s="27"/>
      <c r="O21" s="27"/>
      <c r="P21" s="27"/>
      <c r="Q21" s="27"/>
      <c r="R21" s="27"/>
      <c r="S21" s="27"/>
      <c r="T21" s="11"/>
      <c r="U21" s="11"/>
      <c r="V21" s="11"/>
      <c r="W21" s="11"/>
      <c r="X21" s="10"/>
      <c r="Y21" s="10"/>
      <c r="Z21" s="10"/>
      <c r="AA21" s="10"/>
      <c r="AB21" s="10"/>
      <c r="AC21" s="10"/>
      <c r="AD21" s="10"/>
      <c r="AE21" s="11"/>
      <c r="AF21" s="27"/>
      <c r="AG21" s="27"/>
      <c r="AH21" s="8"/>
    </row>
    <row r="22" spans="1:31" ht="12.75">
      <c r="A22" s="375" t="s">
        <v>16</v>
      </c>
      <c r="B22" s="376"/>
      <c r="C22" s="377"/>
      <c r="D22" s="377"/>
      <c r="E22" s="377"/>
      <c r="F22" s="377"/>
      <c r="G22" s="378"/>
      <c r="H22" s="372" t="s">
        <v>27</v>
      </c>
      <c r="I22" s="373"/>
      <c r="J22" s="373"/>
      <c r="K22" s="374"/>
      <c r="L22" s="372" t="s">
        <v>55</v>
      </c>
      <c r="M22" s="373"/>
      <c r="N22" s="373"/>
      <c r="O22" s="373"/>
      <c r="P22" s="373"/>
      <c r="Q22" s="373"/>
      <c r="R22" s="374"/>
      <c r="S22" s="163"/>
      <c r="T22" s="390" t="s">
        <v>95</v>
      </c>
      <c r="U22" s="391"/>
      <c r="V22" s="391"/>
      <c r="W22" s="391"/>
      <c r="X22" s="391"/>
      <c r="Y22" s="404" t="s">
        <v>35</v>
      </c>
      <c r="Z22" s="405"/>
      <c r="AA22" s="405"/>
      <c r="AB22" s="405"/>
      <c r="AC22" s="191"/>
      <c r="AD22" s="167"/>
      <c r="AE22" s="395" t="s">
        <v>0</v>
      </c>
    </row>
    <row r="23" spans="1:31" ht="12.75" customHeight="1">
      <c r="A23" s="382" t="s">
        <v>24</v>
      </c>
      <c r="B23" s="384" t="s">
        <v>25</v>
      </c>
      <c r="C23" s="385"/>
      <c r="D23" s="385"/>
      <c r="E23" s="385"/>
      <c r="F23" s="386"/>
      <c r="G23" s="383" t="s">
        <v>19</v>
      </c>
      <c r="H23" s="379"/>
      <c r="I23" s="380"/>
      <c r="J23" s="380"/>
      <c r="K23" s="381" t="s">
        <v>22</v>
      </c>
      <c r="L23" s="392" t="s">
        <v>4</v>
      </c>
      <c r="M23" s="393" t="s">
        <v>26</v>
      </c>
      <c r="N23" s="393" t="s">
        <v>20</v>
      </c>
      <c r="O23" s="380" t="s">
        <v>30</v>
      </c>
      <c r="P23" s="380"/>
      <c r="Q23" s="380"/>
      <c r="R23" s="388" t="s">
        <v>722</v>
      </c>
      <c r="S23" s="388" t="s">
        <v>92</v>
      </c>
      <c r="T23" s="379" t="s">
        <v>90</v>
      </c>
      <c r="U23" s="387" t="s">
        <v>44</v>
      </c>
      <c r="V23" s="387" t="s">
        <v>93</v>
      </c>
      <c r="W23" s="387" t="s">
        <v>48</v>
      </c>
      <c r="X23" s="394" t="s">
        <v>45</v>
      </c>
      <c r="Y23" s="401" t="s">
        <v>31</v>
      </c>
      <c r="Z23" s="399" t="s">
        <v>26</v>
      </c>
      <c r="AA23" s="399" t="s">
        <v>724</v>
      </c>
      <c r="AB23" s="399" t="s">
        <v>723</v>
      </c>
      <c r="AC23" s="387" t="s">
        <v>92</v>
      </c>
      <c r="AD23" s="398" t="s">
        <v>56</v>
      </c>
      <c r="AE23" s="396"/>
    </row>
    <row r="24" spans="1:31" ht="23.25" customHeight="1">
      <c r="A24" s="382"/>
      <c r="B24" s="25" t="s">
        <v>37</v>
      </c>
      <c r="C24" s="51" t="s">
        <v>17</v>
      </c>
      <c r="D24" s="51" t="s">
        <v>18</v>
      </c>
      <c r="E24" s="51" t="s">
        <v>23</v>
      </c>
      <c r="F24" s="120" t="s">
        <v>41</v>
      </c>
      <c r="G24" s="383" t="s">
        <v>19</v>
      </c>
      <c r="H24" s="123" t="s">
        <v>17</v>
      </c>
      <c r="I24" s="12" t="s">
        <v>18</v>
      </c>
      <c r="J24" s="12" t="s">
        <v>19</v>
      </c>
      <c r="K24" s="381"/>
      <c r="L24" s="392"/>
      <c r="M24" s="393" t="s">
        <v>26</v>
      </c>
      <c r="N24" s="393" t="s">
        <v>20</v>
      </c>
      <c r="O24" s="51" t="s">
        <v>80</v>
      </c>
      <c r="P24" s="51" t="s">
        <v>81</v>
      </c>
      <c r="Q24" s="51" t="s">
        <v>21</v>
      </c>
      <c r="R24" s="410"/>
      <c r="S24" s="389"/>
      <c r="T24" s="379"/>
      <c r="U24" s="387"/>
      <c r="V24" s="387"/>
      <c r="W24" s="387"/>
      <c r="X24" s="387"/>
      <c r="Y24" s="402"/>
      <c r="Z24" s="400"/>
      <c r="AA24" s="400"/>
      <c r="AB24" s="400"/>
      <c r="AC24" s="403"/>
      <c r="AD24" s="398"/>
      <c r="AE24" s="397"/>
    </row>
    <row r="25" spans="1:31" ht="12.75">
      <c r="A25" s="213"/>
      <c r="B25" s="214"/>
      <c r="C25" s="215"/>
      <c r="D25" s="215"/>
      <c r="E25" s="215"/>
      <c r="F25" s="215"/>
      <c r="G25" s="216"/>
      <c r="H25" s="217"/>
      <c r="I25" s="218"/>
      <c r="J25" s="218"/>
      <c r="K25" s="219"/>
      <c r="L25" s="213"/>
      <c r="M25" s="220"/>
      <c r="N25" s="220"/>
      <c r="O25" s="215"/>
      <c r="P25" s="215"/>
      <c r="Q25" s="215"/>
      <c r="R25" s="221"/>
      <c r="S25" s="222"/>
      <c r="T25" s="223"/>
      <c r="U25" s="223"/>
      <c r="V25" s="223"/>
      <c r="W25" s="223"/>
      <c r="X25" s="223"/>
      <c r="Y25" s="225"/>
      <c r="Z25" s="223"/>
      <c r="AA25" s="223"/>
      <c r="AB25" s="223"/>
      <c r="AC25" s="223"/>
      <c r="AD25" s="224"/>
      <c r="AE25" s="221"/>
    </row>
    <row r="26" spans="1:31" s="22" customFormat="1" ht="12.75">
      <c r="A26" s="199" t="s">
        <v>718</v>
      </c>
      <c r="B26" s="200" t="s">
        <v>122</v>
      </c>
      <c r="C26" s="195" t="s">
        <v>733</v>
      </c>
      <c r="D26" s="200" t="s">
        <v>145</v>
      </c>
      <c r="E26" s="277">
        <v>411</v>
      </c>
      <c r="F26" s="200" t="s">
        <v>755</v>
      </c>
      <c r="G26" s="226" t="s">
        <v>350</v>
      </c>
      <c r="H26" s="201">
        <v>1222</v>
      </c>
      <c r="I26" s="202">
        <v>2</v>
      </c>
      <c r="J26" s="203" t="s">
        <v>758</v>
      </c>
      <c r="K26" s="204"/>
      <c r="L26" s="201" t="s">
        <v>32</v>
      </c>
      <c r="M26" s="205" t="s">
        <v>134</v>
      </c>
      <c r="N26" s="205">
        <v>1</v>
      </c>
      <c r="O26" s="205">
        <v>120</v>
      </c>
      <c r="P26" s="205">
        <v>40</v>
      </c>
      <c r="Q26" s="205">
        <v>96</v>
      </c>
      <c r="R26" s="128">
        <f>(O26*P26*Q26)/1000000</f>
        <v>0.4608</v>
      </c>
      <c r="S26" s="231">
        <f>IF(T26="O",R26,0)</f>
        <v>0</v>
      </c>
      <c r="T26" s="207" t="s">
        <v>719</v>
      </c>
      <c r="U26" s="202"/>
      <c r="V26" s="202"/>
      <c r="W26" s="208"/>
      <c r="X26" s="208"/>
      <c r="Y26" s="209"/>
      <c r="Z26" s="210"/>
      <c r="AA26" s="202"/>
      <c r="AB26" s="202"/>
      <c r="AC26" s="235">
        <f>IF(AD26="O",AB26,0)</f>
        <v>0</v>
      </c>
      <c r="AD26" s="211"/>
      <c r="AE26" s="212"/>
    </row>
    <row r="27" spans="1:31" s="22" customFormat="1" ht="12.75">
      <c r="A27" s="199" t="s">
        <v>718</v>
      </c>
      <c r="B27" s="200" t="s">
        <v>122</v>
      </c>
      <c r="C27" s="195" t="s">
        <v>733</v>
      </c>
      <c r="D27" s="200" t="s">
        <v>145</v>
      </c>
      <c r="E27" s="277">
        <v>411</v>
      </c>
      <c r="F27" s="200" t="s">
        <v>755</v>
      </c>
      <c r="G27" s="226" t="s">
        <v>351</v>
      </c>
      <c r="H27" s="201">
        <v>1222</v>
      </c>
      <c r="I27" s="202">
        <v>2</v>
      </c>
      <c r="J27" s="203" t="s">
        <v>758</v>
      </c>
      <c r="K27" s="204"/>
      <c r="L27" s="201" t="s">
        <v>32</v>
      </c>
      <c r="M27" s="205" t="s">
        <v>124</v>
      </c>
      <c r="N27" s="205">
        <v>1</v>
      </c>
      <c r="O27" s="205">
        <v>120</v>
      </c>
      <c r="P27" s="205">
        <v>40</v>
      </c>
      <c r="Q27" s="205">
        <v>100</v>
      </c>
      <c r="R27" s="128">
        <f>(O27*P27*Q27)/1000000</f>
        <v>0.48</v>
      </c>
      <c r="S27" s="231">
        <f>IF(T27="O",R27,0)</f>
        <v>0</v>
      </c>
      <c r="T27" s="207" t="s">
        <v>719</v>
      </c>
      <c r="U27" s="202"/>
      <c r="V27" s="202"/>
      <c r="W27" s="208"/>
      <c r="X27" s="208"/>
      <c r="Y27" s="209" t="s">
        <v>60</v>
      </c>
      <c r="Z27" s="210"/>
      <c r="AA27" s="202">
        <v>1</v>
      </c>
      <c r="AB27" s="202">
        <v>0.06</v>
      </c>
      <c r="AC27" s="235">
        <f>IF(AD27="O",AB27,0)</f>
        <v>0</v>
      </c>
      <c r="AD27" s="211" t="s">
        <v>719</v>
      </c>
      <c r="AE27" s="212"/>
    </row>
    <row r="28" spans="1:31" s="22" customFormat="1" ht="12.75">
      <c r="A28" s="199" t="s">
        <v>718</v>
      </c>
      <c r="B28" s="200" t="s">
        <v>122</v>
      </c>
      <c r="C28" s="195" t="s">
        <v>733</v>
      </c>
      <c r="D28" s="200" t="s">
        <v>145</v>
      </c>
      <c r="E28" s="277">
        <v>411</v>
      </c>
      <c r="F28" s="200" t="s">
        <v>755</v>
      </c>
      <c r="G28" s="226" t="s">
        <v>352</v>
      </c>
      <c r="H28" s="201">
        <v>1222</v>
      </c>
      <c r="I28" s="202">
        <v>2</v>
      </c>
      <c r="J28" s="203" t="s">
        <v>758</v>
      </c>
      <c r="K28" s="57"/>
      <c r="L28" s="201" t="s">
        <v>49</v>
      </c>
      <c r="M28" s="53" t="s">
        <v>114</v>
      </c>
      <c r="N28" s="205">
        <v>1</v>
      </c>
      <c r="O28" s="53">
        <v>120</v>
      </c>
      <c r="P28" s="53">
        <v>90</v>
      </c>
      <c r="Q28" s="53"/>
      <c r="R28" s="128">
        <v>0.06</v>
      </c>
      <c r="S28" s="231">
        <f>IF(T28="O",R28,0)</f>
        <v>0</v>
      </c>
      <c r="T28" s="207" t="s">
        <v>719</v>
      </c>
      <c r="U28" s="56"/>
      <c r="V28" s="56"/>
      <c r="W28" s="121"/>
      <c r="X28" s="121"/>
      <c r="Y28" s="171"/>
      <c r="Z28" s="58"/>
      <c r="AA28" s="56"/>
      <c r="AB28" s="188"/>
      <c r="AC28" s="235">
        <f>IF(AD28="O",AB28,0)</f>
        <v>0</v>
      </c>
      <c r="AD28" s="168"/>
      <c r="AE28" s="59"/>
    </row>
    <row r="29" spans="1:31" s="22" customFormat="1" ht="12.75">
      <c r="A29" s="199" t="s">
        <v>718</v>
      </c>
      <c r="B29" s="200" t="s">
        <v>122</v>
      </c>
      <c r="C29" s="195" t="s">
        <v>733</v>
      </c>
      <c r="D29" s="200" t="s">
        <v>145</v>
      </c>
      <c r="E29" s="277">
        <v>411</v>
      </c>
      <c r="F29" s="200" t="s">
        <v>755</v>
      </c>
      <c r="G29" s="226" t="s">
        <v>353</v>
      </c>
      <c r="H29" s="201">
        <v>1222</v>
      </c>
      <c r="I29" s="202">
        <v>2</v>
      </c>
      <c r="J29" s="203" t="s">
        <v>758</v>
      </c>
      <c r="K29" s="204"/>
      <c r="L29" s="201" t="s">
        <v>49</v>
      </c>
      <c r="M29" s="205" t="s">
        <v>132</v>
      </c>
      <c r="N29" s="205">
        <v>1</v>
      </c>
      <c r="O29" s="205"/>
      <c r="P29" s="205"/>
      <c r="Q29" s="205"/>
      <c r="R29" s="206">
        <v>0.15</v>
      </c>
      <c r="S29" s="231">
        <f aca="true" t="shared" si="1" ref="S29:S40">IF(T29="O",R29,0)</f>
        <v>0</v>
      </c>
      <c r="T29" s="207" t="s">
        <v>719</v>
      </c>
      <c r="U29" s="202"/>
      <c r="V29" s="202"/>
      <c r="W29" s="208"/>
      <c r="X29" s="208"/>
      <c r="Y29" s="209"/>
      <c r="Z29" s="210"/>
      <c r="AA29" s="202"/>
      <c r="AB29" s="202"/>
      <c r="AC29" s="235">
        <f aca="true" t="shared" si="2" ref="AC29:AC40">IF(AD29="O",AB29,0)</f>
        <v>0</v>
      </c>
      <c r="AD29" s="211"/>
      <c r="AE29" s="212"/>
    </row>
    <row r="30" spans="1:31" s="22" customFormat="1" ht="12.75">
      <c r="A30" s="199" t="s">
        <v>718</v>
      </c>
      <c r="B30" s="200" t="s">
        <v>122</v>
      </c>
      <c r="C30" s="195" t="s">
        <v>733</v>
      </c>
      <c r="D30" s="200" t="s">
        <v>145</v>
      </c>
      <c r="E30" s="277">
        <v>411</v>
      </c>
      <c r="F30" s="200" t="s">
        <v>755</v>
      </c>
      <c r="G30" s="226" t="s">
        <v>354</v>
      </c>
      <c r="H30" s="201">
        <v>1222</v>
      </c>
      <c r="I30" s="202">
        <v>2</v>
      </c>
      <c r="J30" s="203" t="s">
        <v>758</v>
      </c>
      <c r="K30" s="204"/>
      <c r="L30" s="201" t="s">
        <v>32</v>
      </c>
      <c r="M30" s="205" t="s">
        <v>106</v>
      </c>
      <c r="N30" s="205">
        <v>1</v>
      </c>
      <c r="O30" s="205">
        <v>160</v>
      </c>
      <c r="P30" s="205">
        <v>80</v>
      </c>
      <c r="Q30" s="205">
        <v>73</v>
      </c>
      <c r="R30" s="206">
        <v>0.92</v>
      </c>
      <c r="S30" s="231">
        <f t="shared" si="1"/>
        <v>0</v>
      </c>
      <c r="T30" s="207" t="s">
        <v>719</v>
      </c>
      <c r="U30" s="202"/>
      <c r="V30" s="202"/>
      <c r="W30" s="208"/>
      <c r="X30" s="208"/>
      <c r="Y30" s="209"/>
      <c r="Z30" s="210"/>
      <c r="AA30" s="202"/>
      <c r="AB30" s="202"/>
      <c r="AC30" s="235">
        <f t="shared" si="2"/>
        <v>0</v>
      </c>
      <c r="AD30" s="211"/>
      <c r="AE30" s="212"/>
    </row>
    <row r="31" spans="1:31" s="22" customFormat="1" ht="12.75">
      <c r="A31" s="199" t="s">
        <v>718</v>
      </c>
      <c r="B31" s="200" t="s">
        <v>122</v>
      </c>
      <c r="C31" s="195" t="s">
        <v>733</v>
      </c>
      <c r="D31" s="345" t="s">
        <v>145</v>
      </c>
      <c r="E31" s="480">
        <v>411</v>
      </c>
      <c r="F31" s="354" t="s">
        <v>815</v>
      </c>
      <c r="G31" s="348" t="s">
        <v>355</v>
      </c>
      <c r="H31" s="353">
        <v>1213</v>
      </c>
      <c r="I31" s="354" t="s">
        <v>762</v>
      </c>
      <c r="J31" s="367" t="s">
        <v>784</v>
      </c>
      <c r="K31" s="352"/>
      <c r="L31" s="201" t="s">
        <v>32</v>
      </c>
      <c r="M31" s="53" t="s">
        <v>106</v>
      </c>
      <c r="N31" s="205">
        <v>1</v>
      </c>
      <c r="O31" s="53">
        <v>120</v>
      </c>
      <c r="P31" s="53">
        <v>80</v>
      </c>
      <c r="Q31" s="53">
        <v>73</v>
      </c>
      <c r="R31" s="55">
        <v>0.69</v>
      </c>
      <c r="S31" s="231">
        <f t="shared" si="1"/>
        <v>0</v>
      </c>
      <c r="T31" s="207" t="s">
        <v>719</v>
      </c>
      <c r="U31" s="56"/>
      <c r="V31" s="56"/>
      <c r="W31" s="121"/>
      <c r="X31" s="121"/>
      <c r="Y31" s="171"/>
      <c r="Z31" s="58"/>
      <c r="AA31" s="56"/>
      <c r="AB31" s="188"/>
      <c r="AC31" s="235">
        <f t="shared" si="2"/>
        <v>0</v>
      </c>
      <c r="AD31" s="168"/>
      <c r="AE31" s="59"/>
    </row>
    <row r="32" spans="1:31" s="22" customFormat="1" ht="12.75">
      <c r="A32" s="199" t="s">
        <v>718</v>
      </c>
      <c r="B32" s="200" t="s">
        <v>122</v>
      </c>
      <c r="C32" s="195" t="s">
        <v>733</v>
      </c>
      <c r="D32" s="200" t="s">
        <v>145</v>
      </c>
      <c r="E32" s="277">
        <v>411</v>
      </c>
      <c r="F32" s="200" t="s">
        <v>755</v>
      </c>
      <c r="G32" s="226" t="s">
        <v>356</v>
      </c>
      <c r="H32" s="201">
        <v>1222</v>
      </c>
      <c r="I32" s="202">
        <v>2</v>
      </c>
      <c r="J32" s="203" t="s">
        <v>758</v>
      </c>
      <c r="K32" s="57"/>
      <c r="L32" s="201" t="s">
        <v>32</v>
      </c>
      <c r="M32" s="53" t="s">
        <v>107</v>
      </c>
      <c r="N32" s="205">
        <v>1</v>
      </c>
      <c r="O32" s="53">
        <v>40</v>
      </c>
      <c r="P32" s="53">
        <v>60</v>
      </c>
      <c r="Q32" s="53">
        <v>67</v>
      </c>
      <c r="R32" s="55">
        <v>0.16</v>
      </c>
      <c r="S32" s="231">
        <f t="shared" si="1"/>
        <v>0</v>
      </c>
      <c r="T32" s="207" t="s">
        <v>719</v>
      </c>
      <c r="U32" s="56"/>
      <c r="V32" s="56"/>
      <c r="W32" s="121"/>
      <c r="X32" s="121"/>
      <c r="Y32" s="171"/>
      <c r="Z32" s="58"/>
      <c r="AA32" s="56"/>
      <c r="AB32" s="188"/>
      <c r="AC32" s="235">
        <f t="shared" si="2"/>
        <v>0</v>
      </c>
      <c r="AD32" s="168"/>
      <c r="AE32" s="59"/>
    </row>
    <row r="33" spans="1:31" s="22" customFormat="1" ht="12.75">
      <c r="A33" s="199" t="s">
        <v>718</v>
      </c>
      <c r="B33" s="200" t="s">
        <v>122</v>
      </c>
      <c r="C33" s="195" t="s">
        <v>733</v>
      </c>
      <c r="D33" s="200" t="s">
        <v>145</v>
      </c>
      <c r="E33" s="277">
        <v>411</v>
      </c>
      <c r="F33" s="200" t="s">
        <v>755</v>
      </c>
      <c r="G33" s="226" t="s">
        <v>357</v>
      </c>
      <c r="H33" s="201">
        <v>1222</v>
      </c>
      <c r="I33" s="202">
        <v>2</v>
      </c>
      <c r="J33" s="203" t="s">
        <v>758</v>
      </c>
      <c r="K33" s="131"/>
      <c r="L33" s="201" t="s">
        <v>32</v>
      </c>
      <c r="M33" s="127" t="s">
        <v>107</v>
      </c>
      <c r="N33" s="205">
        <v>1</v>
      </c>
      <c r="O33" s="127">
        <v>40</v>
      </c>
      <c r="P33" s="127">
        <v>60</v>
      </c>
      <c r="Q33" s="127">
        <v>67</v>
      </c>
      <c r="R33" s="128">
        <v>0.16</v>
      </c>
      <c r="S33" s="231">
        <f t="shared" si="1"/>
        <v>0</v>
      </c>
      <c r="T33" s="207" t="s">
        <v>719</v>
      </c>
      <c r="U33" s="129"/>
      <c r="V33" s="129"/>
      <c r="W33" s="130"/>
      <c r="X33" s="130"/>
      <c r="Y33" s="172"/>
      <c r="Z33" s="132"/>
      <c r="AA33" s="129"/>
      <c r="AB33" s="189"/>
      <c r="AC33" s="235">
        <f t="shared" si="2"/>
        <v>0</v>
      </c>
      <c r="AD33" s="169"/>
      <c r="AE33" s="133"/>
    </row>
    <row r="34" spans="1:31" s="22" customFormat="1" ht="12.75">
      <c r="A34" s="199" t="s">
        <v>718</v>
      </c>
      <c r="B34" s="200" t="s">
        <v>122</v>
      </c>
      <c r="C34" s="195" t="s">
        <v>733</v>
      </c>
      <c r="D34" s="200" t="s">
        <v>145</v>
      </c>
      <c r="E34" s="277">
        <v>411</v>
      </c>
      <c r="F34" s="200" t="s">
        <v>755</v>
      </c>
      <c r="G34" s="226" t="s">
        <v>358</v>
      </c>
      <c r="H34" s="201">
        <v>1222</v>
      </c>
      <c r="I34" s="202">
        <v>2</v>
      </c>
      <c r="J34" s="203" t="s">
        <v>758</v>
      </c>
      <c r="K34" s="131"/>
      <c r="L34" s="201" t="s">
        <v>32</v>
      </c>
      <c r="M34" s="127" t="s">
        <v>113</v>
      </c>
      <c r="N34" s="205">
        <v>1</v>
      </c>
      <c r="O34" s="127"/>
      <c r="P34" s="127"/>
      <c r="Q34" s="127"/>
      <c r="R34" s="128">
        <v>0.5</v>
      </c>
      <c r="S34" s="231">
        <f t="shared" si="1"/>
        <v>0</v>
      </c>
      <c r="T34" s="207" t="s">
        <v>719</v>
      </c>
      <c r="U34" s="129"/>
      <c r="V34" s="129"/>
      <c r="W34" s="130"/>
      <c r="X34" s="130"/>
      <c r="Y34" s="172"/>
      <c r="Z34" s="132"/>
      <c r="AA34" s="129"/>
      <c r="AB34" s="189"/>
      <c r="AC34" s="235">
        <f t="shared" si="2"/>
        <v>0</v>
      </c>
      <c r="AD34" s="169"/>
      <c r="AE34" s="133"/>
    </row>
    <row r="35" spans="1:31" s="22" customFormat="1" ht="12.75">
      <c r="A35" s="199" t="s">
        <v>718</v>
      </c>
      <c r="B35" s="200" t="s">
        <v>122</v>
      </c>
      <c r="C35" s="195" t="s">
        <v>733</v>
      </c>
      <c r="D35" s="200" t="s">
        <v>145</v>
      </c>
      <c r="E35" s="277">
        <v>411</v>
      </c>
      <c r="F35" s="200" t="s">
        <v>755</v>
      </c>
      <c r="G35" s="226" t="s">
        <v>359</v>
      </c>
      <c r="H35" s="201">
        <v>1222</v>
      </c>
      <c r="I35" s="202">
        <v>2</v>
      </c>
      <c r="J35" s="203" t="s">
        <v>758</v>
      </c>
      <c r="K35" s="131"/>
      <c r="L35" s="201" t="s">
        <v>32</v>
      </c>
      <c r="M35" s="127" t="s">
        <v>113</v>
      </c>
      <c r="N35" s="205">
        <v>1</v>
      </c>
      <c r="O35" s="127"/>
      <c r="P35" s="127"/>
      <c r="Q35" s="127"/>
      <c r="R35" s="128">
        <v>0.5</v>
      </c>
      <c r="S35" s="231">
        <f t="shared" si="1"/>
        <v>0</v>
      </c>
      <c r="T35" s="207" t="s">
        <v>719</v>
      </c>
      <c r="U35" s="129"/>
      <c r="V35" s="129"/>
      <c r="W35" s="130"/>
      <c r="X35" s="130"/>
      <c r="Y35" s="172"/>
      <c r="Z35" s="132"/>
      <c r="AA35" s="129"/>
      <c r="AB35" s="189"/>
      <c r="AC35" s="235">
        <f t="shared" si="2"/>
        <v>0</v>
      </c>
      <c r="AD35" s="169"/>
      <c r="AE35" s="133"/>
    </row>
    <row r="36" spans="1:31" s="22" customFormat="1" ht="12.75">
      <c r="A36" s="199" t="s">
        <v>718</v>
      </c>
      <c r="B36" s="200" t="s">
        <v>122</v>
      </c>
      <c r="C36" s="195" t="s">
        <v>733</v>
      </c>
      <c r="D36" s="200" t="s">
        <v>145</v>
      </c>
      <c r="E36" s="195" t="s">
        <v>759</v>
      </c>
      <c r="F36" s="125" t="s">
        <v>755</v>
      </c>
      <c r="G36" s="226" t="s">
        <v>650</v>
      </c>
      <c r="H36" s="126">
        <v>1222</v>
      </c>
      <c r="I36" s="129">
        <v>2</v>
      </c>
      <c r="J36" s="197" t="s">
        <v>758</v>
      </c>
      <c r="K36" s="131"/>
      <c r="L36" s="201" t="s">
        <v>32</v>
      </c>
      <c r="M36" s="127" t="s">
        <v>113</v>
      </c>
      <c r="N36" s="205">
        <v>1</v>
      </c>
      <c r="O36" s="127"/>
      <c r="P36" s="127"/>
      <c r="Q36" s="127"/>
      <c r="R36" s="128">
        <v>0.5</v>
      </c>
      <c r="S36" s="231">
        <f>IF(T36="O",R36,0)</f>
        <v>0</v>
      </c>
      <c r="T36" s="207" t="s">
        <v>719</v>
      </c>
      <c r="U36" s="129"/>
      <c r="V36" s="129"/>
      <c r="W36" s="130"/>
      <c r="X36" s="130"/>
      <c r="Y36" s="172"/>
      <c r="Z36" s="132"/>
      <c r="AA36" s="129"/>
      <c r="AB36" s="189"/>
      <c r="AC36" s="235">
        <f>IF(AD36="O",AB36,0)</f>
        <v>0</v>
      </c>
      <c r="AD36" s="169"/>
      <c r="AE36" s="133"/>
    </row>
    <row r="37" spans="1:31" s="22" customFormat="1" ht="12.75">
      <c r="A37" s="199" t="s">
        <v>718</v>
      </c>
      <c r="B37" s="200" t="s">
        <v>122</v>
      </c>
      <c r="C37" s="195" t="s">
        <v>733</v>
      </c>
      <c r="D37" s="200" t="s">
        <v>145</v>
      </c>
      <c r="E37" s="277">
        <v>411</v>
      </c>
      <c r="F37" s="200" t="s">
        <v>755</v>
      </c>
      <c r="G37" s="226" t="s">
        <v>360</v>
      </c>
      <c r="H37" s="201">
        <v>1222</v>
      </c>
      <c r="I37" s="202">
        <v>2</v>
      </c>
      <c r="J37" s="203" t="s">
        <v>758</v>
      </c>
      <c r="K37" s="131"/>
      <c r="L37" s="201" t="s">
        <v>49</v>
      </c>
      <c r="M37" s="127" t="s">
        <v>140</v>
      </c>
      <c r="N37" s="205">
        <v>1</v>
      </c>
      <c r="O37" s="127"/>
      <c r="P37" s="127"/>
      <c r="Q37" s="127"/>
      <c r="R37" s="128">
        <v>1</v>
      </c>
      <c r="S37" s="231">
        <f t="shared" si="1"/>
        <v>0</v>
      </c>
      <c r="T37" s="207" t="s">
        <v>719</v>
      </c>
      <c r="U37" s="129"/>
      <c r="V37" s="129"/>
      <c r="W37" s="130"/>
      <c r="X37" s="130"/>
      <c r="Y37" s="172"/>
      <c r="Z37" s="132"/>
      <c r="AA37" s="129"/>
      <c r="AB37" s="189"/>
      <c r="AC37" s="235">
        <f t="shared" si="2"/>
        <v>0</v>
      </c>
      <c r="AD37" s="169"/>
      <c r="AE37" s="133"/>
    </row>
    <row r="38" spans="1:31" s="22" customFormat="1" ht="12.75">
      <c r="A38" s="199" t="s">
        <v>718</v>
      </c>
      <c r="B38" s="200" t="s">
        <v>122</v>
      </c>
      <c r="C38" s="195" t="s">
        <v>733</v>
      </c>
      <c r="D38" s="200" t="s">
        <v>145</v>
      </c>
      <c r="E38" s="277">
        <v>411</v>
      </c>
      <c r="F38" s="200" t="s">
        <v>755</v>
      </c>
      <c r="G38" s="226" t="s">
        <v>362</v>
      </c>
      <c r="H38" s="201">
        <v>1222</v>
      </c>
      <c r="I38" s="202">
        <v>2</v>
      </c>
      <c r="J38" s="203" t="s">
        <v>758</v>
      </c>
      <c r="K38" s="131"/>
      <c r="L38" s="201" t="s">
        <v>49</v>
      </c>
      <c r="M38" s="127" t="s">
        <v>140</v>
      </c>
      <c r="N38" s="205">
        <v>1</v>
      </c>
      <c r="O38" s="127"/>
      <c r="P38" s="127"/>
      <c r="Q38" s="127"/>
      <c r="R38" s="128">
        <v>1</v>
      </c>
      <c r="S38" s="231">
        <f t="shared" si="1"/>
        <v>0</v>
      </c>
      <c r="T38" s="207" t="s">
        <v>719</v>
      </c>
      <c r="U38" s="129"/>
      <c r="V38" s="129"/>
      <c r="W38" s="130"/>
      <c r="X38" s="130"/>
      <c r="Y38" s="172"/>
      <c r="Z38" s="132"/>
      <c r="AA38" s="129"/>
      <c r="AB38" s="189"/>
      <c r="AC38" s="235">
        <f t="shared" si="2"/>
        <v>0</v>
      </c>
      <c r="AD38" s="169"/>
      <c r="AE38" s="133"/>
    </row>
    <row r="39" spans="1:31" s="22" customFormat="1" ht="12.75">
      <c r="A39" s="199" t="s">
        <v>718</v>
      </c>
      <c r="B39" s="200" t="s">
        <v>122</v>
      </c>
      <c r="C39" s="195" t="s">
        <v>733</v>
      </c>
      <c r="D39" s="200" t="s">
        <v>145</v>
      </c>
      <c r="E39" s="277">
        <v>411</v>
      </c>
      <c r="F39" s="200" t="s">
        <v>755</v>
      </c>
      <c r="G39" s="226" t="s">
        <v>363</v>
      </c>
      <c r="H39" s="201">
        <v>1222</v>
      </c>
      <c r="I39" s="202">
        <v>2</v>
      </c>
      <c r="J39" s="203" t="s">
        <v>758</v>
      </c>
      <c r="K39" s="131"/>
      <c r="L39" s="126" t="s">
        <v>33</v>
      </c>
      <c r="M39" s="127" t="s">
        <v>116</v>
      </c>
      <c r="N39" s="205">
        <v>1</v>
      </c>
      <c r="O39" s="127"/>
      <c r="P39" s="127"/>
      <c r="Q39" s="127"/>
      <c r="R39" s="128">
        <v>0.15</v>
      </c>
      <c r="S39" s="231">
        <f t="shared" si="1"/>
        <v>0</v>
      </c>
      <c r="T39" s="207" t="s">
        <v>719</v>
      </c>
      <c r="U39" s="129"/>
      <c r="V39" s="129"/>
      <c r="W39" s="130"/>
      <c r="X39" s="130"/>
      <c r="Y39" s="172"/>
      <c r="Z39" s="132"/>
      <c r="AA39" s="129"/>
      <c r="AB39" s="189"/>
      <c r="AC39" s="235">
        <f t="shared" si="2"/>
        <v>0</v>
      </c>
      <c r="AD39" s="169"/>
      <c r="AE39" s="133"/>
    </row>
    <row r="40" spans="1:31" s="22" customFormat="1" ht="13.5" thickBot="1">
      <c r="A40" s="61" t="s">
        <v>718</v>
      </c>
      <c r="B40" s="62" t="s">
        <v>122</v>
      </c>
      <c r="C40" s="194" t="s">
        <v>733</v>
      </c>
      <c r="D40" s="62" t="s">
        <v>145</v>
      </c>
      <c r="E40" s="278">
        <v>411</v>
      </c>
      <c r="F40" s="62" t="s">
        <v>755</v>
      </c>
      <c r="G40" s="276"/>
      <c r="H40" s="63">
        <v>1222</v>
      </c>
      <c r="I40" s="66">
        <v>2</v>
      </c>
      <c r="J40" s="198" t="s">
        <v>758</v>
      </c>
      <c r="K40" s="67"/>
      <c r="L40" s="63" t="s">
        <v>49</v>
      </c>
      <c r="M40" s="64" t="s">
        <v>361</v>
      </c>
      <c r="N40" s="64">
        <v>1</v>
      </c>
      <c r="O40" s="64"/>
      <c r="P40" s="64"/>
      <c r="Q40" s="64"/>
      <c r="R40" s="65"/>
      <c r="S40" s="232">
        <f t="shared" si="1"/>
        <v>0</v>
      </c>
      <c r="T40" s="166" t="s">
        <v>719</v>
      </c>
      <c r="U40" s="66"/>
      <c r="V40" s="66"/>
      <c r="W40" s="122"/>
      <c r="X40" s="122"/>
      <c r="Y40" s="173" t="s">
        <v>60</v>
      </c>
      <c r="Z40" s="68"/>
      <c r="AA40" s="66">
        <v>1</v>
      </c>
      <c r="AB40" s="190">
        <v>0.06</v>
      </c>
      <c r="AC40" s="236">
        <f t="shared" si="2"/>
        <v>0</v>
      </c>
      <c r="AD40" s="170" t="s">
        <v>719</v>
      </c>
      <c r="AE40" s="69"/>
    </row>
  </sheetData>
  <sheetProtection/>
  <protectedRanges>
    <protectedRange sqref="N4:Q8" name="Plage5"/>
    <protectedRange sqref="T26:AB35 T42:AB982 T37:AB41" name="Plage3"/>
    <protectedRange sqref="B1:B2" name="Plage1"/>
    <protectedRange sqref="R29:R35 A26:Q26 A37:R982 A27:B35 D27:Q35 C27:C39" name="Plage2"/>
    <protectedRange sqref="AD26:AE35 AD42:AE982 AD37:AE41" name="Plage4"/>
    <protectedRange sqref="R26" name="Plage2_5_1_4_1_6"/>
    <protectedRange sqref="R27" name="Plage2_5_1_4_1_6_1"/>
    <protectedRange sqref="R28" name="Plage2_5_1_4_1_6_2"/>
    <protectedRange sqref="T36:AB36" name="Plage3_2"/>
    <protectedRange sqref="A36:B36 D36:R36" name="Plage2_2"/>
    <protectedRange sqref="AD36:AE36" name="Plage4_2"/>
  </protectedRanges>
  <mergeCells count="35">
    <mergeCell ref="A5:A6"/>
    <mergeCell ref="A7:A8"/>
    <mergeCell ref="A9:A10"/>
    <mergeCell ref="N10:O10"/>
    <mergeCell ref="T22:X22"/>
    <mergeCell ref="Y22:AB22"/>
    <mergeCell ref="A11:A12"/>
    <mergeCell ref="A13:A14"/>
    <mergeCell ref="A15:A16"/>
    <mergeCell ref="A22:G22"/>
    <mergeCell ref="L23:L24"/>
    <mergeCell ref="M23:M24"/>
    <mergeCell ref="N23:N24"/>
    <mergeCell ref="O23:Q23"/>
    <mergeCell ref="H22:K22"/>
    <mergeCell ref="L22:R22"/>
    <mergeCell ref="R23:R24"/>
    <mergeCell ref="S23:S24"/>
    <mergeCell ref="T23:T24"/>
    <mergeCell ref="U23:U24"/>
    <mergeCell ref="AE22:AE24"/>
    <mergeCell ref="A23:A24"/>
    <mergeCell ref="B23:F23"/>
    <mergeCell ref="G23:G24"/>
    <mergeCell ref="H23:J23"/>
    <mergeCell ref="K23:K24"/>
    <mergeCell ref="AD23:AD24"/>
    <mergeCell ref="Z23:Z24"/>
    <mergeCell ref="AA23:AA24"/>
    <mergeCell ref="AB23:AB24"/>
    <mergeCell ref="AC23:AC24"/>
    <mergeCell ref="V23:V24"/>
    <mergeCell ref="W23:W24"/>
    <mergeCell ref="X23:X24"/>
    <mergeCell ref="Y23:Y24"/>
  </mergeCells>
  <dataValidations count="6">
    <dataValidation type="list" allowBlank="1" showErrorMessage="1" prompt="&#10;" sqref="L26:L40">
      <formula1>"INFO,MOB,VER,ROC,DIV,LAB,FRAG"</formula1>
    </dataValidation>
    <dataValidation type="list" allowBlank="1" showInputMessage="1" showErrorMessage="1" sqref="Y26:Y40">
      <formula1>"DOCBUR,DOCBIBLIO"</formula1>
    </dataValidation>
    <dataValidation type="list" allowBlank="1" showInputMessage="1" showErrorMessage="1" sqref="Q5 W26:X40 AD26:AD40 T26:T40">
      <formula1>"O,N"</formula1>
    </dataValidation>
    <dataValidation type="list" allowBlank="1" showInputMessage="1" showErrorMessage="1" sqref="AD25">
      <formula1>"O/N"</formula1>
    </dataValidation>
    <dataValidation type="list" allowBlank="1" showInputMessage="1" showErrorMessage="1" sqref="N4">
      <formula1>"BUR,SALLE ENSEIGNEMENT, SALLETP, LABO,STOCK REPRO,DIVERS"</formula1>
    </dataValidation>
    <dataValidation type="list" allowBlank="1" showInputMessage="1" showErrorMessage="1" sqref="Q4">
      <formula1>"A-1,A-2,B-1,B-2,C-1,C-2,D-1,D-2,E-1,E-2,F-1,F-2"</formula1>
    </dataValidation>
  </dataValidations>
  <printOptions/>
  <pageMargins left="0.787401575" right="0.787401575" top="0.984251969" bottom="0.984251969" header="0.4921259845" footer="0.492125984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H55"/>
  <sheetViews>
    <sheetView zoomScalePageLayoutView="0" workbookViewId="0" topLeftCell="B18">
      <selection activeCell="C56" sqref="C56"/>
    </sheetView>
  </sheetViews>
  <sheetFormatPr defaultColWidth="11.421875" defaultRowHeight="12.75"/>
  <cols>
    <col min="1" max="1" width="15.8515625" style="5" customWidth="1"/>
    <col min="2" max="2" width="11.28125" style="5" customWidth="1"/>
    <col min="3" max="3" width="7.421875" style="5" customWidth="1"/>
    <col min="4" max="4" width="8.421875" style="5" customWidth="1"/>
    <col min="5" max="5" width="6.7109375" style="5" customWidth="1"/>
    <col min="6" max="6" width="16.8515625" style="5" customWidth="1"/>
    <col min="7" max="7" width="9.57421875" style="7" customWidth="1"/>
    <col min="8" max="8" width="5.7109375" style="9" customWidth="1"/>
    <col min="9" max="9" width="4.421875" style="9" bestFit="1" customWidth="1"/>
    <col min="10" max="10" width="5.421875" style="9" bestFit="1" customWidth="1"/>
    <col min="11" max="11" width="10.00390625" style="9" customWidth="1"/>
    <col min="12" max="12" width="8.421875" style="5" customWidth="1"/>
    <col min="13" max="13" width="32.00390625" style="5" customWidth="1"/>
    <col min="14" max="14" width="3.8515625" style="5" bestFit="1" customWidth="1"/>
    <col min="15" max="15" width="6.140625" style="5" bestFit="1" customWidth="1"/>
    <col min="16" max="16" width="6.7109375" style="5" customWidth="1"/>
    <col min="17" max="17" width="8.8515625" style="5" customWidth="1"/>
    <col min="18" max="18" width="10.7109375" style="5" customWidth="1"/>
    <col min="19" max="19" width="7.57421875" style="5" customWidth="1"/>
    <col min="20" max="20" width="8.140625" style="9" customWidth="1"/>
    <col min="21" max="22" width="9.8515625" style="9" customWidth="1"/>
    <col min="23" max="24" width="7.28125" style="9" customWidth="1"/>
    <col min="25" max="25" width="9.00390625" style="9" customWidth="1"/>
    <col min="26" max="26" width="24.140625" style="9" customWidth="1"/>
    <col min="27" max="27" width="8.00390625" style="9" bestFit="1" customWidth="1"/>
    <col min="28" max="28" width="8.7109375" style="9" bestFit="1" customWidth="1"/>
    <col min="29" max="30" width="5.7109375" style="9" bestFit="1" customWidth="1"/>
    <col min="31" max="31" width="29.140625" style="9" customWidth="1"/>
    <col min="32" max="33" width="13.7109375" style="5" customWidth="1"/>
    <col min="34" max="34" width="19.421875" style="5" customWidth="1"/>
    <col min="35" max="16384" width="11.421875" style="5" customWidth="1"/>
  </cols>
  <sheetData>
    <row r="1" spans="1:33" ht="21" customHeight="1">
      <c r="A1" s="114" t="s">
        <v>716</v>
      </c>
      <c r="B1" s="114"/>
      <c r="C1" s="117"/>
      <c r="D1" s="116"/>
      <c r="E1" s="116"/>
      <c r="F1" s="116"/>
      <c r="G1" s="116"/>
      <c r="H1" s="118"/>
      <c r="I1" s="118"/>
      <c r="J1" s="118"/>
      <c r="K1" s="118"/>
      <c r="L1" s="116"/>
      <c r="M1" s="116"/>
      <c r="N1" s="116"/>
      <c r="O1" s="116"/>
      <c r="P1" s="116"/>
      <c r="Q1" s="116"/>
      <c r="R1" s="117"/>
      <c r="S1" s="117"/>
      <c r="T1" s="118"/>
      <c r="U1" s="118"/>
      <c r="V1" s="118"/>
      <c r="W1" s="118"/>
      <c r="X1" s="119"/>
      <c r="Y1" s="119"/>
      <c r="Z1" s="119"/>
      <c r="AA1" s="119"/>
      <c r="AB1" s="119"/>
      <c r="AC1" s="119"/>
      <c r="AD1" s="119"/>
      <c r="AE1" s="118"/>
      <c r="AF1" s="2"/>
      <c r="AG1" s="2"/>
    </row>
    <row r="2" spans="1:33" ht="15.75">
      <c r="A2" s="18" t="s">
        <v>40</v>
      </c>
      <c r="B2" s="18" t="s">
        <v>145</v>
      </c>
      <c r="C2" s="19"/>
      <c r="D2" s="20"/>
      <c r="E2" s="20"/>
      <c r="F2" s="20"/>
      <c r="G2" s="20"/>
      <c r="H2" s="18"/>
      <c r="I2" s="21"/>
      <c r="J2" s="26"/>
      <c r="K2" s="19"/>
      <c r="L2" s="20"/>
      <c r="M2" s="20"/>
      <c r="N2" s="20"/>
      <c r="O2" s="20"/>
      <c r="P2" s="20"/>
      <c r="Q2" s="20"/>
      <c r="R2" s="19"/>
      <c r="S2" s="19"/>
      <c r="T2" s="21"/>
      <c r="U2" s="21"/>
      <c r="V2" s="21"/>
      <c r="W2" s="21"/>
      <c r="X2" s="250"/>
      <c r="Y2" s="250"/>
      <c r="Z2" s="250"/>
      <c r="AA2" s="250"/>
      <c r="AB2" s="250"/>
      <c r="AC2" s="250"/>
      <c r="AD2" s="250"/>
      <c r="AE2" s="21"/>
      <c r="AF2" s="2"/>
      <c r="AG2" s="2"/>
    </row>
    <row r="3" spans="1:31" s="2" customFormat="1" ht="16.5" thickBot="1">
      <c r="A3" s="137"/>
      <c r="B3" s="137"/>
      <c r="D3" s="138"/>
      <c r="E3" s="138"/>
      <c r="F3" s="138"/>
      <c r="G3" s="138"/>
      <c r="H3" s="137"/>
      <c r="I3" s="15"/>
      <c r="J3" s="143"/>
      <c r="L3" s="138"/>
      <c r="M3" s="138"/>
      <c r="N3" s="138"/>
      <c r="O3" s="138"/>
      <c r="P3" s="138"/>
      <c r="Q3" s="138"/>
      <c r="T3" s="15"/>
      <c r="U3" s="15"/>
      <c r="V3" s="15"/>
      <c r="W3" s="15"/>
      <c r="X3" s="16"/>
      <c r="Y3" s="16"/>
      <c r="Z3" s="16"/>
      <c r="AA3" s="16"/>
      <c r="AB3" s="16"/>
      <c r="AC3" s="16"/>
      <c r="AD3" s="16"/>
      <c r="AE3" s="15"/>
    </row>
    <row r="4" spans="1:31" ht="15.75">
      <c r="A4"/>
      <c r="B4"/>
      <c r="C4"/>
      <c r="D4"/>
      <c r="E4"/>
      <c r="F4"/>
      <c r="G4"/>
      <c r="H4"/>
      <c r="I4"/>
      <c r="J4"/>
      <c r="K4"/>
      <c r="L4" s="175" t="s">
        <v>67</v>
      </c>
      <c r="M4" s="176"/>
      <c r="N4" s="229" t="s">
        <v>82</v>
      </c>
      <c r="O4" s="177"/>
      <c r="P4" s="178"/>
      <c r="Q4" s="246" t="s">
        <v>68</v>
      </c>
      <c r="R4"/>
      <c r="S4" s="140"/>
      <c r="T4" s="138"/>
      <c r="U4" s="174"/>
      <c r="V4" s="174"/>
      <c r="W4" s="140"/>
      <c r="X4" s="140"/>
      <c r="Y4" s="16"/>
      <c r="Z4" s="15"/>
      <c r="AA4" s="15"/>
      <c r="AB4" s="15"/>
      <c r="AC4" s="15"/>
      <c r="AD4" s="15"/>
      <c r="AE4" s="15"/>
    </row>
    <row r="5" spans="1:31" ht="15.75">
      <c r="A5" s="408" t="s">
        <v>13</v>
      </c>
      <c r="B5" s="237" t="s">
        <v>100</v>
      </c>
      <c r="C5" s="187" t="s">
        <v>68</v>
      </c>
      <c r="D5" s="138"/>
      <c r="E5" s="138"/>
      <c r="F5" s="138"/>
      <c r="G5" s="138"/>
      <c r="H5" s="15"/>
      <c r="I5" s="15"/>
      <c r="J5" s="143"/>
      <c r="K5" s="2"/>
      <c r="L5" s="179" t="s">
        <v>98</v>
      </c>
      <c r="M5" s="180"/>
      <c r="N5" s="180"/>
      <c r="O5" s="181"/>
      <c r="P5" s="182"/>
      <c r="Q5" s="247" t="s">
        <v>99</v>
      </c>
      <c r="R5"/>
      <c r="S5" s="244"/>
      <c r="T5" s="138"/>
      <c r="U5" s="139"/>
      <c r="V5" s="139"/>
      <c r="W5" s="140"/>
      <c r="X5" s="141"/>
      <c r="Y5" s="16"/>
      <c r="Z5" s="15"/>
      <c r="AA5" s="15"/>
      <c r="AB5" s="15"/>
      <c r="AC5" s="15"/>
      <c r="AD5" s="15"/>
      <c r="AE5" s="15"/>
    </row>
    <row r="6" spans="1:31" ht="15.75">
      <c r="A6" s="409"/>
      <c r="B6" s="187"/>
      <c r="C6" s="187" t="s">
        <v>69</v>
      </c>
      <c r="D6" s="138"/>
      <c r="E6" s="138"/>
      <c r="F6" s="138"/>
      <c r="G6" s="138"/>
      <c r="H6" s="15"/>
      <c r="I6" s="15"/>
      <c r="J6" s="143"/>
      <c r="K6" s="2"/>
      <c r="L6" s="179" t="s">
        <v>101</v>
      </c>
      <c r="M6" s="180"/>
      <c r="N6" s="180"/>
      <c r="O6" s="181"/>
      <c r="P6" s="182"/>
      <c r="Q6" s="248">
        <v>0</v>
      </c>
      <c r="R6"/>
      <c r="S6" s="244"/>
      <c r="T6" s="138"/>
      <c r="U6" s="139"/>
      <c r="V6" s="139"/>
      <c r="W6" s="140"/>
      <c r="X6" s="141"/>
      <c r="Y6" s="16"/>
      <c r="Z6" s="15"/>
      <c r="AA6" s="15"/>
      <c r="AB6" s="15"/>
      <c r="AC6" s="15"/>
      <c r="AD6" s="15"/>
      <c r="AE6" s="15"/>
    </row>
    <row r="7" spans="1:31" ht="18" customHeight="1">
      <c r="A7" s="408" t="s">
        <v>66</v>
      </c>
      <c r="B7" s="237" t="s">
        <v>100</v>
      </c>
      <c r="C7" s="187" t="s">
        <v>70</v>
      </c>
      <c r="D7" s="138"/>
      <c r="E7" s="138"/>
      <c r="F7" s="138"/>
      <c r="G7" s="138"/>
      <c r="H7" s="15"/>
      <c r="I7" s="15"/>
      <c r="J7" s="143"/>
      <c r="K7" s="2"/>
      <c r="L7" s="179" t="s">
        <v>103</v>
      </c>
      <c r="M7" s="180"/>
      <c r="N7" s="180"/>
      <c r="O7" s="181"/>
      <c r="P7" s="182"/>
      <c r="Q7" s="251" t="e">
        <f>Q8/Q6</f>
        <v>#DIV/0!</v>
      </c>
      <c r="R7"/>
      <c r="S7" s="244"/>
      <c r="T7" s="138"/>
      <c r="U7" s="139"/>
      <c r="V7" s="139"/>
      <c r="W7" s="140"/>
      <c r="X7" s="141"/>
      <c r="Y7" s="16"/>
      <c r="Z7" s="15"/>
      <c r="AA7" s="15"/>
      <c r="AB7" s="15"/>
      <c r="AC7" s="15"/>
      <c r="AD7" s="15"/>
      <c r="AE7" s="15"/>
    </row>
    <row r="8" spans="1:31" ht="16.5" thickBot="1">
      <c r="A8" s="409"/>
      <c r="B8" s="187"/>
      <c r="C8" s="187" t="s">
        <v>71</v>
      </c>
      <c r="D8" s="138"/>
      <c r="E8" s="138"/>
      <c r="F8" s="138"/>
      <c r="G8" s="138"/>
      <c r="H8" s="15"/>
      <c r="I8" s="15"/>
      <c r="J8" s="143"/>
      <c r="K8" s="2"/>
      <c r="L8" s="183" t="s">
        <v>102</v>
      </c>
      <c r="M8" s="184"/>
      <c r="N8" s="184"/>
      <c r="O8" s="185"/>
      <c r="P8" s="186"/>
      <c r="Q8" s="249">
        <f>SUM($R$26:$R$957)+SUM($AB$26:$AB$957)</f>
        <v>11.281848000000002</v>
      </c>
      <c r="R8"/>
      <c r="S8" s="244"/>
      <c r="T8" s="138"/>
      <c r="U8" s="139"/>
      <c r="V8" s="139"/>
      <c r="W8" s="140"/>
      <c r="X8" s="142"/>
      <c r="Y8" s="16"/>
      <c r="Z8" s="15"/>
      <c r="AA8" s="15"/>
      <c r="AB8" s="15"/>
      <c r="AC8" s="15"/>
      <c r="AD8" s="15"/>
      <c r="AE8" s="15"/>
    </row>
    <row r="9" spans="1:31" ht="16.5" thickBot="1">
      <c r="A9" s="408" t="s">
        <v>14</v>
      </c>
      <c r="B9" s="237" t="s">
        <v>100</v>
      </c>
      <c r="C9" s="187" t="s">
        <v>72</v>
      </c>
      <c r="D9" s="138"/>
      <c r="E9" s="138"/>
      <c r="F9" s="138"/>
      <c r="G9" s="138"/>
      <c r="H9" s="15"/>
      <c r="I9" s="15"/>
      <c r="J9" s="143"/>
      <c r="K9" s="2"/>
      <c r="L9" s="137"/>
      <c r="M9" s="138"/>
      <c r="N9" s="138"/>
      <c r="O9" s="139"/>
      <c r="P9" s="140"/>
      <c r="Q9" s="142"/>
      <c r="R9" s="244"/>
      <c r="S9" s="244"/>
      <c r="T9" s="138"/>
      <c r="U9" s="139"/>
      <c r="V9" s="139"/>
      <c r="W9" s="140"/>
      <c r="X9" s="142"/>
      <c r="Y9" s="16"/>
      <c r="Z9" s="15"/>
      <c r="AA9" s="15"/>
      <c r="AB9" s="15"/>
      <c r="AC9" s="15"/>
      <c r="AD9" s="15"/>
      <c r="AE9" s="15"/>
    </row>
    <row r="10" spans="1:31" ht="24" customHeight="1" thickBot="1">
      <c r="A10" s="409"/>
      <c r="B10" s="187"/>
      <c r="C10" s="187" t="s">
        <v>73</v>
      </c>
      <c r="D10" s="138"/>
      <c r="E10" s="138"/>
      <c r="F10" s="138"/>
      <c r="G10" s="138"/>
      <c r="H10" s="15"/>
      <c r="I10" s="15"/>
      <c r="J10" s="143"/>
      <c r="K10" s="2"/>
      <c r="L10" s="239" t="s">
        <v>42</v>
      </c>
      <c r="M10" s="240"/>
      <c r="N10" s="406" t="s">
        <v>94</v>
      </c>
      <c r="O10" s="407"/>
      <c r="P10" s="230" t="s">
        <v>59</v>
      </c>
      <c r="Q10" s="230" t="s">
        <v>91</v>
      </c>
      <c r="R10" s="244"/>
      <c r="S10" s="244"/>
      <c r="T10" s="138"/>
      <c r="U10" s="139"/>
      <c r="V10" s="139"/>
      <c r="W10" s="140"/>
      <c r="X10" s="142"/>
      <c r="Y10" s="16"/>
      <c r="Z10" s="15"/>
      <c r="AA10" s="15"/>
      <c r="AB10" s="15"/>
      <c r="AC10" s="15"/>
      <c r="AD10" s="15"/>
      <c r="AE10" s="15"/>
    </row>
    <row r="11" spans="1:31" ht="16.5" thickBot="1">
      <c r="A11" s="408" t="s">
        <v>11</v>
      </c>
      <c r="B11" s="237" t="s">
        <v>100</v>
      </c>
      <c r="C11" s="187" t="s">
        <v>74</v>
      </c>
      <c r="D11" s="138"/>
      <c r="E11" s="138"/>
      <c r="F11" s="138"/>
      <c r="G11" s="138"/>
      <c r="H11" s="15"/>
      <c r="I11" s="15"/>
      <c r="J11" s="143"/>
      <c r="K11" s="2"/>
      <c r="L11" s="241" t="s">
        <v>83</v>
      </c>
      <c r="M11" s="242"/>
      <c r="N11" s="238"/>
      <c r="O11" s="243">
        <f>SUMIF($L$26:$L$957,"INFO",$R$26:$R$957)</f>
        <v>0.613248</v>
      </c>
      <c r="P11" s="233">
        <f>SUMIF($L$26:$L$957,"INFO",$S$26:$S$957)</f>
        <v>0</v>
      </c>
      <c r="Q11" s="234">
        <f>O11-P11</f>
        <v>0.613248</v>
      </c>
      <c r="R11" s="244"/>
      <c r="S11" s="244"/>
      <c r="T11" s="138"/>
      <c r="U11" s="139"/>
      <c r="V11" s="139"/>
      <c r="W11" s="140"/>
      <c r="X11" s="142"/>
      <c r="Y11" s="16"/>
      <c r="Z11" s="15"/>
      <c r="AA11" s="15"/>
      <c r="AB11" s="15"/>
      <c r="AC11" s="15"/>
      <c r="AD11" s="15"/>
      <c r="AE11" s="15"/>
    </row>
    <row r="12" spans="1:31" ht="16.5" thickBot="1">
      <c r="A12" s="409"/>
      <c r="B12" s="187"/>
      <c r="C12" s="187" t="s">
        <v>75</v>
      </c>
      <c r="D12" s="138"/>
      <c r="E12" s="138"/>
      <c r="F12" s="138"/>
      <c r="G12" s="138"/>
      <c r="H12" s="15"/>
      <c r="I12" s="15"/>
      <c r="J12" s="143"/>
      <c r="K12" s="2"/>
      <c r="L12" s="241" t="s">
        <v>84</v>
      </c>
      <c r="M12" s="242"/>
      <c r="N12" s="238"/>
      <c r="O12" s="233">
        <f>SUMIF($L$26:$L$957,"MOB",$R$26:$R$957)</f>
        <v>10.0786</v>
      </c>
      <c r="P12" s="233">
        <f>SUMIF($L$26:$L$957,"MOB",$S$26:$S$957)</f>
        <v>0</v>
      </c>
      <c r="Q12" s="234">
        <f aca="true" t="shared" si="0" ref="Q12:Q19">O12-P12</f>
        <v>10.0786</v>
      </c>
      <c r="R12" s="244"/>
      <c r="S12" s="244"/>
      <c r="T12" s="138"/>
      <c r="U12" s="139"/>
      <c r="V12" s="139"/>
      <c r="W12" s="140"/>
      <c r="X12" s="142"/>
      <c r="Y12" s="16"/>
      <c r="Z12" s="15"/>
      <c r="AA12" s="15"/>
      <c r="AB12" s="15"/>
      <c r="AC12" s="15"/>
      <c r="AD12" s="15"/>
      <c r="AE12" s="15"/>
    </row>
    <row r="13" spans="1:31" ht="16.5" thickBot="1">
      <c r="A13" s="408" t="s">
        <v>15</v>
      </c>
      <c r="B13" s="237" t="s">
        <v>100</v>
      </c>
      <c r="C13" s="187" t="s">
        <v>76</v>
      </c>
      <c r="D13" s="138"/>
      <c r="E13" s="138"/>
      <c r="F13" s="138"/>
      <c r="G13" s="138"/>
      <c r="H13" s="15"/>
      <c r="I13" s="15"/>
      <c r="J13" s="143"/>
      <c r="K13" s="2"/>
      <c r="L13" s="241" t="s">
        <v>85</v>
      </c>
      <c r="M13" s="242"/>
      <c r="N13" s="238"/>
      <c r="O13" s="233">
        <f>SUMIF($L$26:$L$950,"DIV",$R$26:$R$950)</f>
        <v>0.22999999999999998</v>
      </c>
      <c r="P13" s="233">
        <f>SUMIF($L$26:$L$957,"DIV",$S$26:$S$957)</f>
        <v>0</v>
      </c>
      <c r="Q13" s="234">
        <f t="shared" si="0"/>
        <v>0.22999999999999998</v>
      </c>
      <c r="R13" s="244"/>
      <c r="S13" s="244"/>
      <c r="T13" s="138"/>
      <c r="U13" s="139"/>
      <c r="V13" s="139"/>
      <c r="W13" s="140"/>
      <c r="X13" s="142"/>
      <c r="Y13" s="16"/>
      <c r="Z13" s="15"/>
      <c r="AA13" s="15"/>
      <c r="AB13" s="15"/>
      <c r="AC13" s="15"/>
      <c r="AD13" s="15"/>
      <c r="AE13" s="15"/>
    </row>
    <row r="14" spans="1:34" s="28" customFormat="1" ht="15.75" thickBot="1">
      <c r="A14" s="409"/>
      <c r="B14" s="187"/>
      <c r="C14" s="187" t="s">
        <v>77</v>
      </c>
      <c r="D14" s="27"/>
      <c r="E14" s="27"/>
      <c r="F14" s="27"/>
      <c r="G14" s="27"/>
      <c r="H14" s="11"/>
      <c r="I14" s="10"/>
      <c r="J14" s="10"/>
      <c r="K14" s="10"/>
      <c r="L14" s="241" t="s">
        <v>86</v>
      </c>
      <c r="M14" s="242"/>
      <c r="N14" s="238"/>
      <c r="O14" s="233">
        <f>SUMIF($L$26:$L$950,"LAB",$R$26:$R$950)</f>
        <v>0</v>
      </c>
      <c r="P14" s="233">
        <f>SUMIF($L$26:$L$957,"LAB",$S$26:$S$957)</f>
        <v>0</v>
      </c>
      <c r="Q14" s="234">
        <f t="shared" si="0"/>
        <v>0</v>
      </c>
      <c r="R14" s="245"/>
      <c r="S14" s="245"/>
      <c r="T14" s="11"/>
      <c r="U14" s="11"/>
      <c r="V14" s="11"/>
      <c r="W14" s="11"/>
      <c r="X14" s="10"/>
      <c r="Y14" s="10"/>
      <c r="Z14" s="10"/>
      <c r="AA14" s="10"/>
      <c r="AB14" s="10"/>
      <c r="AC14" s="10"/>
      <c r="AD14" s="10"/>
      <c r="AE14" s="11"/>
      <c r="AF14" s="27"/>
      <c r="AG14" s="27"/>
      <c r="AH14" s="8"/>
    </row>
    <row r="15" spans="1:31" ht="16.5" thickBot="1">
      <c r="A15" s="408" t="s">
        <v>65</v>
      </c>
      <c r="B15" s="237" t="s">
        <v>100</v>
      </c>
      <c r="C15" s="187" t="s">
        <v>78</v>
      </c>
      <c r="D15" s="138"/>
      <c r="E15" s="138"/>
      <c r="F15" s="138"/>
      <c r="G15" s="138"/>
      <c r="H15" s="15"/>
      <c r="I15" s="15"/>
      <c r="J15" s="143"/>
      <c r="K15" s="2"/>
      <c r="L15" s="241" t="s">
        <v>87</v>
      </c>
      <c r="M15" s="242"/>
      <c r="N15" s="238"/>
      <c r="O15" s="233">
        <f>SUMIF($L$26:$L$950,"FRAG",$R$26:$R$950)</f>
        <v>0</v>
      </c>
      <c r="P15" s="233">
        <f>SUMIF($L$26:$L$957,"FRAG",$S$26:$S$957)</f>
        <v>0</v>
      </c>
      <c r="Q15" s="234">
        <f t="shared" si="0"/>
        <v>0</v>
      </c>
      <c r="R15" s="244"/>
      <c r="S15" s="244"/>
      <c r="T15" s="138"/>
      <c r="U15" s="139"/>
      <c r="V15" s="139"/>
      <c r="W15" s="140"/>
      <c r="X15" s="142"/>
      <c r="Y15" s="16"/>
      <c r="Z15" s="15"/>
      <c r="AA15" s="15"/>
      <c r="AB15" s="15"/>
      <c r="AC15" s="15"/>
      <c r="AD15" s="15"/>
      <c r="AE15" s="15"/>
    </row>
    <row r="16" spans="1:31" ht="16.5" thickBot="1">
      <c r="A16" s="409"/>
      <c r="B16" s="187"/>
      <c r="C16" s="187" t="s">
        <v>79</v>
      </c>
      <c r="D16" s="138"/>
      <c r="E16" s="138"/>
      <c r="F16" s="138"/>
      <c r="G16" s="138"/>
      <c r="H16" s="15"/>
      <c r="I16" s="15"/>
      <c r="J16" s="143"/>
      <c r="K16" s="2"/>
      <c r="L16" s="241" t="s">
        <v>88</v>
      </c>
      <c r="M16" s="242"/>
      <c r="N16" s="238"/>
      <c r="O16" s="233">
        <f>SUMIF($L$26:$L$950,"VER",$R$26:$R$950)</f>
        <v>0</v>
      </c>
      <c r="P16" s="233">
        <f>SUMIF($L$26:$L$957,"VER",$S$26:$S$957)</f>
        <v>0</v>
      </c>
      <c r="Q16" s="234">
        <f t="shared" si="0"/>
        <v>0</v>
      </c>
      <c r="R16" s="244"/>
      <c r="S16" s="244"/>
      <c r="T16" s="138"/>
      <c r="U16" s="139"/>
      <c r="V16" s="139"/>
      <c r="W16" s="140"/>
      <c r="X16" s="142"/>
      <c r="Y16" s="16"/>
      <c r="Z16" s="15"/>
      <c r="AA16" s="15"/>
      <c r="AB16" s="15"/>
      <c r="AC16" s="15"/>
      <c r="AD16" s="15"/>
      <c r="AE16" s="15"/>
    </row>
    <row r="17" spans="1:31" ht="16.5" thickBot="1">
      <c r="A17" s="137"/>
      <c r="B17" s="137"/>
      <c r="C17" s="2"/>
      <c r="D17" s="138"/>
      <c r="E17" s="138"/>
      <c r="F17" s="138"/>
      <c r="G17" s="138"/>
      <c r="H17" s="15"/>
      <c r="I17" s="15"/>
      <c r="J17" s="143"/>
      <c r="K17" s="2"/>
      <c r="L17" s="241" t="s">
        <v>89</v>
      </c>
      <c r="M17" s="242"/>
      <c r="N17" s="238"/>
      <c r="O17" s="233">
        <f>SUMIF($L$26:$L$957,"ROC",$R$26:$R$957)</f>
        <v>0</v>
      </c>
      <c r="P17" s="233">
        <f>SUMIF($L$26:$L$957,"ROC",$S$26:$S$957)</f>
        <v>0</v>
      </c>
      <c r="Q17" s="234">
        <f t="shared" si="0"/>
        <v>0</v>
      </c>
      <c r="R17" s="244"/>
      <c r="S17" s="244"/>
      <c r="T17" s="138"/>
      <c r="U17" s="139"/>
      <c r="V17" s="139"/>
      <c r="W17" s="140"/>
      <c r="X17" s="142"/>
      <c r="Y17" s="16"/>
      <c r="Z17" s="15"/>
      <c r="AA17" s="15"/>
      <c r="AB17" s="15"/>
      <c r="AC17" s="15"/>
      <c r="AD17" s="15"/>
      <c r="AE17" s="15"/>
    </row>
    <row r="18" spans="1:34" s="28" customFormat="1" ht="15.75" thickBot="1">
      <c r="A18" s="50"/>
      <c r="B18" s="27"/>
      <c r="C18" s="29"/>
      <c r="D18" s="27"/>
      <c r="E18" s="27"/>
      <c r="F18" s="27"/>
      <c r="G18" s="27"/>
      <c r="H18" s="11"/>
      <c r="I18" s="10"/>
      <c r="J18" s="10"/>
      <c r="K18" s="10"/>
      <c r="L18" s="241" t="s">
        <v>96</v>
      </c>
      <c r="M18" s="242"/>
      <c r="N18" s="238"/>
      <c r="O18" s="233">
        <f>SUMIF($Y$26:$Y$957,"DOCBUR",$AB$26:$AB$957)</f>
        <v>0.3</v>
      </c>
      <c r="P18" s="233">
        <f>SUMIF($Y$26:$Y$957,"DOCBUR",$AC$26:$AC$957)</f>
        <v>0</v>
      </c>
      <c r="Q18" s="234">
        <f t="shared" si="0"/>
        <v>0.3</v>
      </c>
      <c r="R18" s="245"/>
      <c r="S18" s="245"/>
      <c r="T18" s="11"/>
      <c r="U18" s="11"/>
      <c r="V18" s="11"/>
      <c r="W18" s="11"/>
      <c r="X18" s="10"/>
      <c r="Y18" s="10"/>
      <c r="Z18" s="10"/>
      <c r="AA18" s="10"/>
      <c r="AB18" s="10"/>
      <c r="AC18" s="10"/>
      <c r="AD18" s="10"/>
      <c r="AE18" s="11"/>
      <c r="AF18" s="27"/>
      <c r="AG18" s="27"/>
      <c r="AH18" s="8"/>
    </row>
    <row r="19" spans="1:31" ht="16.5" thickBot="1">
      <c r="A19" s="137"/>
      <c r="B19" s="137"/>
      <c r="C19" s="2"/>
      <c r="D19" s="138"/>
      <c r="E19" s="138"/>
      <c r="F19" s="138"/>
      <c r="G19" s="138"/>
      <c r="H19" s="15"/>
      <c r="I19" s="15"/>
      <c r="J19" s="143"/>
      <c r="K19" s="2"/>
      <c r="L19" s="241" t="s">
        <v>97</v>
      </c>
      <c r="M19" s="242"/>
      <c r="N19" s="238"/>
      <c r="O19" s="233">
        <f>SUMIF($Y$26:$Y$957,"DOCBIBLIO",$AB$26:$AB$957)</f>
        <v>0.06</v>
      </c>
      <c r="P19" s="233">
        <f>SUMIF($Y$26:$Y$957,"DOCBIBLIO",$AC$26:$AC$957)</f>
        <v>0</v>
      </c>
      <c r="Q19" s="234">
        <f t="shared" si="0"/>
        <v>0.06</v>
      </c>
      <c r="R19" s="244"/>
      <c r="S19" s="244"/>
      <c r="T19" s="138"/>
      <c r="U19" s="139"/>
      <c r="V19" s="139"/>
      <c r="W19" s="140"/>
      <c r="X19" s="142"/>
      <c r="Y19" s="16"/>
      <c r="Z19" s="15"/>
      <c r="AA19" s="15"/>
      <c r="AB19" s="15"/>
      <c r="AC19" s="15"/>
      <c r="AD19" s="15"/>
      <c r="AE19" s="15"/>
    </row>
    <row r="20" spans="1:31" ht="15.75">
      <c r="A20" s="137"/>
      <c r="B20" s="137"/>
      <c r="C20" s="2"/>
      <c r="D20" s="138"/>
      <c r="E20" s="138"/>
      <c r="F20" s="138"/>
      <c r="G20" s="138"/>
      <c r="H20" s="15"/>
      <c r="I20" s="15"/>
      <c r="J20" s="143"/>
      <c r="K20" s="2"/>
      <c r="L20" s="137"/>
      <c r="M20" s="138"/>
      <c r="N20" s="138"/>
      <c r="O20" s="139"/>
      <c r="P20" s="140"/>
      <c r="Q20" s="142"/>
      <c r="R20" s="244"/>
      <c r="S20" s="244"/>
      <c r="T20" s="138"/>
      <c r="U20" s="139"/>
      <c r="V20" s="139"/>
      <c r="W20" s="140"/>
      <c r="X20" s="142"/>
      <c r="Y20" s="16"/>
      <c r="Z20" s="15"/>
      <c r="AA20" s="15"/>
      <c r="AB20" s="15"/>
      <c r="AC20" s="15"/>
      <c r="AD20" s="15"/>
      <c r="AE20" s="15"/>
    </row>
    <row r="21" spans="1:34" s="28" customFormat="1" ht="13.5" thickBot="1">
      <c r="A21" s="50"/>
      <c r="B21" s="27"/>
      <c r="C21" s="29"/>
      <c r="D21" s="27"/>
      <c r="E21" s="27"/>
      <c r="F21" s="27"/>
      <c r="G21" s="27"/>
      <c r="H21" s="11"/>
      <c r="I21" s="10"/>
      <c r="J21" s="10"/>
      <c r="K21" s="10"/>
      <c r="L21" s="27"/>
      <c r="M21" s="27"/>
      <c r="N21" s="27"/>
      <c r="O21" s="27"/>
      <c r="P21" s="27"/>
      <c r="Q21" s="27"/>
      <c r="R21" s="27"/>
      <c r="S21" s="27"/>
      <c r="T21" s="11"/>
      <c r="U21" s="11"/>
      <c r="V21" s="11"/>
      <c r="W21" s="11"/>
      <c r="X21" s="10"/>
      <c r="Y21" s="10"/>
      <c r="Z21" s="10"/>
      <c r="AA21" s="10"/>
      <c r="AB21" s="10"/>
      <c r="AC21" s="10"/>
      <c r="AD21" s="10"/>
      <c r="AE21" s="11"/>
      <c r="AF21" s="27"/>
      <c r="AG21" s="27"/>
      <c r="AH21" s="8"/>
    </row>
    <row r="22" spans="1:31" ht="12.75">
      <c r="A22" s="375" t="s">
        <v>16</v>
      </c>
      <c r="B22" s="376"/>
      <c r="C22" s="377"/>
      <c r="D22" s="377"/>
      <c r="E22" s="377"/>
      <c r="F22" s="377"/>
      <c r="G22" s="378"/>
      <c r="H22" s="372" t="s">
        <v>27</v>
      </c>
      <c r="I22" s="373"/>
      <c r="J22" s="373"/>
      <c r="K22" s="374"/>
      <c r="L22" s="372" t="s">
        <v>55</v>
      </c>
      <c r="M22" s="373"/>
      <c r="N22" s="373"/>
      <c r="O22" s="373"/>
      <c r="P22" s="373"/>
      <c r="Q22" s="373"/>
      <c r="R22" s="374"/>
      <c r="S22" s="163"/>
      <c r="T22" s="390" t="s">
        <v>95</v>
      </c>
      <c r="U22" s="391"/>
      <c r="V22" s="391"/>
      <c r="W22" s="391"/>
      <c r="X22" s="391"/>
      <c r="Y22" s="404" t="s">
        <v>35</v>
      </c>
      <c r="Z22" s="405"/>
      <c r="AA22" s="405"/>
      <c r="AB22" s="405"/>
      <c r="AC22" s="191"/>
      <c r="AD22" s="167"/>
      <c r="AE22" s="395" t="s">
        <v>0</v>
      </c>
    </row>
    <row r="23" spans="1:31" ht="12.75" customHeight="1">
      <c r="A23" s="382" t="s">
        <v>24</v>
      </c>
      <c r="B23" s="384" t="s">
        <v>25</v>
      </c>
      <c r="C23" s="385"/>
      <c r="D23" s="385"/>
      <c r="E23" s="385"/>
      <c r="F23" s="386"/>
      <c r="G23" s="383" t="s">
        <v>19</v>
      </c>
      <c r="H23" s="379"/>
      <c r="I23" s="380"/>
      <c r="J23" s="380"/>
      <c r="K23" s="381" t="s">
        <v>22</v>
      </c>
      <c r="L23" s="392" t="s">
        <v>4</v>
      </c>
      <c r="M23" s="393" t="s">
        <v>26</v>
      </c>
      <c r="N23" s="393" t="s">
        <v>20</v>
      </c>
      <c r="O23" s="380" t="s">
        <v>30</v>
      </c>
      <c r="P23" s="380"/>
      <c r="Q23" s="380"/>
      <c r="R23" s="388" t="s">
        <v>722</v>
      </c>
      <c r="S23" s="388" t="s">
        <v>92</v>
      </c>
      <c r="T23" s="379" t="s">
        <v>90</v>
      </c>
      <c r="U23" s="387" t="s">
        <v>44</v>
      </c>
      <c r="V23" s="387" t="s">
        <v>93</v>
      </c>
      <c r="W23" s="387" t="s">
        <v>48</v>
      </c>
      <c r="X23" s="394" t="s">
        <v>45</v>
      </c>
      <c r="Y23" s="401" t="s">
        <v>31</v>
      </c>
      <c r="Z23" s="399" t="s">
        <v>26</v>
      </c>
      <c r="AA23" s="399" t="s">
        <v>724</v>
      </c>
      <c r="AB23" s="399" t="s">
        <v>723</v>
      </c>
      <c r="AC23" s="387" t="s">
        <v>92</v>
      </c>
      <c r="AD23" s="398" t="s">
        <v>56</v>
      </c>
      <c r="AE23" s="396"/>
    </row>
    <row r="24" spans="1:31" ht="23.25" customHeight="1">
      <c r="A24" s="382"/>
      <c r="B24" s="25" t="s">
        <v>37</v>
      </c>
      <c r="C24" s="51" t="s">
        <v>17</v>
      </c>
      <c r="D24" s="51" t="s">
        <v>18</v>
      </c>
      <c r="E24" s="51" t="s">
        <v>23</v>
      </c>
      <c r="F24" s="120" t="s">
        <v>41</v>
      </c>
      <c r="G24" s="383" t="s">
        <v>19</v>
      </c>
      <c r="H24" s="123" t="s">
        <v>17</v>
      </c>
      <c r="I24" s="12" t="s">
        <v>18</v>
      </c>
      <c r="J24" s="12" t="s">
        <v>19</v>
      </c>
      <c r="K24" s="381"/>
      <c r="L24" s="392"/>
      <c r="M24" s="393" t="s">
        <v>26</v>
      </c>
      <c r="N24" s="393" t="s">
        <v>20</v>
      </c>
      <c r="O24" s="51" t="s">
        <v>80</v>
      </c>
      <c r="P24" s="51" t="s">
        <v>81</v>
      </c>
      <c r="Q24" s="51" t="s">
        <v>21</v>
      </c>
      <c r="R24" s="410"/>
      <c r="S24" s="389"/>
      <c r="T24" s="379"/>
      <c r="U24" s="387"/>
      <c r="V24" s="387"/>
      <c r="W24" s="387"/>
      <c r="X24" s="387"/>
      <c r="Y24" s="402"/>
      <c r="Z24" s="400"/>
      <c r="AA24" s="400"/>
      <c r="AB24" s="400"/>
      <c r="AC24" s="403"/>
      <c r="AD24" s="398"/>
      <c r="AE24" s="397"/>
    </row>
    <row r="25" spans="1:31" ht="12.75">
      <c r="A25" s="213"/>
      <c r="B25" s="214"/>
      <c r="C25" s="215"/>
      <c r="D25" s="215"/>
      <c r="E25" s="215"/>
      <c r="F25" s="215"/>
      <c r="G25" s="216"/>
      <c r="H25" s="217"/>
      <c r="I25" s="218"/>
      <c r="J25" s="218"/>
      <c r="K25" s="219"/>
      <c r="L25" s="213"/>
      <c r="M25" s="220"/>
      <c r="N25" s="220"/>
      <c r="O25" s="215"/>
      <c r="P25" s="215"/>
      <c r="Q25" s="215"/>
      <c r="R25" s="221"/>
      <c r="S25" s="222"/>
      <c r="T25" s="223"/>
      <c r="U25" s="223"/>
      <c r="V25" s="223"/>
      <c r="W25" s="223"/>
      <c r="X25" s="223"/>
      <c r="Y25" s="225"/>
      <c r="Z25" s="223"/>
      <c r="AA25" s="223"/>
      <c r="AB25" s="223"/>
      <c r="AC25" s="223"/>
      <c r="AD25" s="224"/>
      <c r="AE25" s="221"/>
    </row>
    <row r="26" spans="1:31" s="22" customFormat="1" ht="12.75">
      <c r="A26" s="199" t="s">
        <v>718</v>
      </c>
      <c r="B26" s="200" t="s">
        <v>122</v>
      </c>
      <c r="C26" s="339" t="s">
        <v>733</v>
      </c>
      <c r="D26" s="200" t="s">
        <v>145</v>
      </c>
      <c r="E26" s="277">
        <v>412</v>
      </c>
      <c r="F26" s="290" t="s">
        <v>740</v>
      </c>
      <c r="G26" s="226" t="s">
        <v>364</v>
      </c>
      <c r="H26" s="201">
        <v>1222</v>
      </c>
      <c r="I26" s="202">
        <v>1</v>
      </c>
      <c r="J26" s="291" t="s">
        <v>741</v>
      </c>
      <c r="K26" s="204"/>
      <c r="L26" s="201" t="s">
        <v>32</v>
      </c>
      <c r="M26" s="205" t="s">
        <v>134</v>
      </c>
      <c r="N26" s="205">
        <v>1</v>
      </c>
      <c r="O26" s="205">
        <v>120</v>
      </c>
      <c r="P26" s="205">
        <v>40</v>
      </c>
      <c r="Q26" s="205">
        <v>96</v>
      </c>
      <c r="R26" s="128">
        <f aca="true" t="shared" si="1" ref="R26:R32">(O26*P26*Q26)/1000000</f>
        <v>0.4608</v>
      </c>
      <c r="S26" s="231">
        <f aca="true" t="shared" si="2" ref="S26:S55">IF(T26="O",R26,0)</f>
        <v>0</v>
      </c>
      <c r="T26" s="207" t="s">
        <v>719</v>
      </c>
      <c r="U26" s="202"/>
      <c r="V26" s="202"/>
      <c r="W26" s="208"/>
      <c r="X26" s="208"/>
      <c r="Y26" s="209" t="s">
        <v>51</v>
      </c>
      <c r="Z26" s="210"/>
      <c r="AA26" s="202">
        <v>1</v>
      </c>
      <c r="AB26" s="202">
        <v>0.06</v>
      </c>
      <c r="AC26" s="235">
        <f aca="true" t="shared" si="3" ref="AC26:AC55">IF(AD26="O",AB26,0)</f>
        <v>0</v>
      </c>
      <c r="AD26" s="211" t="s">
        <v>719</v>
      </c>
      <c r="AE26" s="212"/>
    </row>
    <row r="27" spans="1:31" s="22" customFormat="1" ht="12.75">
      <c r="A27" s="199" t="s">
        <v>718</v>
      </c>
      <c r="B27" s="200" t="s">
        <v>122</v>
      </c>
      <c r="C27" s="339" t="s">
        <v>733</v>
      </c>
      <c r="D27" s="200" t="s">
        <v>145</v>
      </c>
      <c r="E27" s="277">
        <v>412</v>
      </c>
      <c r="F27" s="200"/>
      <c r="G27" s="226" t="s">
        <v>365</v>
      </c>
      <c r="H27" s="201"/>
      <c r="I27" s="202"/>
      <c r="J27" s="203"/>
      <c r="K27" s="204" t="s">
        <v>768</v>
      </c>
      <c r="L27" s="201" t="s">
        <v>32</v>
      </c>
      <c r="M27" s="205" t="s">
        <v>134</v>
      </c>
      <c r="N27" s="205">
        <v>1</v>
      </c>
      <c r="O27" s="205">
        <v>120</v>
      </c>
      <c r="P27" s="205">
        <v>40</v>
      </c>
      <c r="Q27" s="205">
        <v>96</v>
      </c>
      <c r="R27" s="128">
        <f t="shared" si="1"/>
        <v>0.4608</v>
      </c>
      <c r="S27" s="231">
        <f t="shared" si="2"/>
        <v>0</v>
      </c>
      <c r="T27" s="207" t="s">
        <v>719</v>
      </c>
      <c r="U27" s="202"/>
      <c r="V27" s="202"/>
      <c r="W27" s="208"/>
      <c r="X27" s="208"/>
      <c r="Y27" s="209" t="s">
        <v>60</v>
      </c>
      <c r="Z27" s="210"/>
      <c r="AA27" s="202">
        <v>1</v>
      </c>
      <c r="AB27" s="202">
        <v>0.06</v>
      </c>
      <c r="AC27" s="235">
        <f t="shared" si="3"/>
        <v>0</v>
      </c>
      <c r="AD27" s="211" t="s">
        <v>719</v>
      </c>
      <c r="AE27" s="212"/>
    </row>
    <row r="28" spans="1:31" s="22" customFormat="1" ht="12.75">
      <c r="A28" s="199" t="s">
        <v>718</v>
      </c>
      <c r="B28" s="200" t="s">
        <v>122</v>
      </c>
      <c r="C28" s="339" t="s">
        <v>733</v>
      </c>
      <c r="D28" s="200" t="s">
        <v>145</v>
      </c>
      <c r="E28" s="277">
        <v>412</v>
      </c>
      <c r="F28" s="290" t="s">
        <v>740</v>
      </c>
      <c r="G28" s="226" t="s">
        <v>366</v>
      </c>
      <c r="H28" s="54">
        <v>1222</v>
      </c>
      <c r="I28" s="56">
        <v>1</v>
      </c>
      <c r="J28" s="292" t="s">
        <v>741</v>
      </c>
      <c r="K28" s="57"/>
      <c r="L28" s="201" t="s">
        <v>32</v>
      </c>
      <c r="M28" s="53" t="s">
        <v>124</v>
      </c>
      <c r="N28" s="205">
        <v>1</v>
      </c>
      <c r="O28" s="53">
        <v>120</v>
      </c>
      <c r="P28" s="53">
        <v>40</v>
      </c>
      <c r="Q28" s="53">
        <v>100</v>
      </c>
      <c r="R28" s="128">
        <f t="shared" si="1"/>
        <v>0.48</v>
      </c>
      <c r="S28" s="231">
        <f t="shared" si="2"/>
        <v>0</v>
      </c>
      <c r="T28" s="207" t="s">
        <v>719</v>
      </c>
      <c r="U28" s="56"/>
      <c r="V28" s="56"/>
      <c r="W28" s="121"/>
      <c r="X28" s="121"/>
      <c r="Y28" s="171"/>
      <c r="Z28" s="58"/>
      <c r="AA28" s="56"/>
      <c r="AB28" s="188"/>
      <c r="AC28" s="235">
        <f t="shared" si="3"/>
        <v>0</v>
      </c>
      <c r="AD28" s="168"/>
      <c r="AE28" s="59"/>
    </row>
    <row r="29" spans="1:31" s="22" customFormat="1" ht="12.75">
      <c r="A29" s="199" t="s">
        <v>718</v>
      </c>
      <c r="B29" s="200" t="s">
        <v>122</v>
      </c>
      <c r="C29" s="339" t="s">
        <v>733</v>
      </c>
      <c r="D29" s="200" t="s">
        <v>145</v>
      </c>
      <c r="E29" s="277">
        <v>412</v>
      </c>
      <c r="F29" s="200"/>
      <c r="G29" s="226" t="s">
        <v>367</v>
      </c>
      <c r="H29" s="201"/>
      <c r="I29" s="202"/>
      <c r="J29" s="203"/>
      <c r="K29" s="204" t="s">
        <v>768</v>
      </c>
      <c r="L29" s="201" t="s">
        <v>32</v>
      </c>
      <c r="M29" s="205" t="s">
        <v>124</v>
      </c>
      <c r="N29" s="205">
        <v>1</v>
      </c>
      <c r="O29" s="205">
        <v>120</v>
      </c>
      <c r="P29" s="205">
        <v>40</v>
      </c>
      <c r="Q29" s="205">
        <v>100</v>
      </c>
      <c r="R29" s="128">
        <f t="shared" si="1"/>
        <v>0.48</v>
      </c>
      <c r="S29" s="231">
        <f t="shared" si="2"/>
        <v>0</v>
      </c>
      <c r="T29" s="207" t="s">
        <v>719</v>
      </c>
      <c r="U29" s="202"/>
      <c r="V29" s="202"/>
      <c r="W29" s="208"/>
      <c r="X29" s="208"/>
      <c r="Y29" s="209"/>
      <c r="Z29" s="210"/>
      <c r="AA29" s="202"/>
      <c r="AB29" s="202"/>
      <c r="AC29" s="235">
        <f t="shared" si="3"/>
        <v>0</v>
      </c>
      <c r="AD29" s="211"/>
      <c r="AE29" s="212"/>
    </row>
    <row r="30" spans="1:31" s="22" customFormat="1" ht="12.75">
      <c r="A30" s="199" t="s">
        <v>718</v>
      </c>
      <c r="B30" s="200" t="s">
        <v>122</v>
      </c>
      <c r="C30" s="339" t="s">
        <v>733</v>
      </c>
      <c r="D30" s="200" t="s">
        <v>145</v>
      </c>
      <c r="E30" s="277">
        <v>412</v>
      </c>
      <c r="F30" s="200"/>
      <c r="G30" s="226" t="s">
        <v>368</v>
      </c>
      <c r="H30" s="201"/>
      <c r="I30" s="202"/>
      <c r="J30" s="203"/>
      <c r="K30" s="204" t="s">
        <v>768</v>
      </c>
      <c r="L30" s="201" t="s">
        <v>32</v>
      </c>
      <c r="M30" s="205" t="s">
        <v>124</v>
      </c>
      <c r="N30" s="205">
        <v>1</v>
      </c>
      <c r="O30" s="205">
        <v>120</v>
      </c>
      <c r="P30" s="205">
        <v>40</v>
      </c>
      <c r="Q30" s="205">
        <v>200</v>
      </c>
      <c r="R30" s="128">
        <f t="shared" si="1"/>
        <v>0.96</v>
      </c>
      <c r="S30" s="231">
        <f t="shared" si="2"/>
        <v>0</v>
      </c>
      <c r="T30" s="207" t="s">
        <v>719</v>
      </c>
      <c r="U30" s="202"/>
      <c r="V30" s="202"/>
      <c r="W30" s="208"/>
      <c r="X30" s="208"/>
      <c r="Y30" s="209"/>
      <c r="Z30" s="210"/>
      <c r="AA30" s="202"/>
      <c r="AB30" s="202"/>
      <c r="AC30" s="235">
        <f t="shared" si="3"/>
        <v>0</v>
      </c>
      <c r="AD30" s="211"/>
      <c r="AE30" s="212"/>
    </row>
    <row r="31" spans="1:31" s="22" customFormat="1" ht="12.75">
      <c r="A31" s="199" t="s">
        <v>718</v>
      </c>
      <c r="B31" s="200" t="s">
        <v>122</v>
      </c>
      <c r="C31" s="339" t="s">
        <v>733</v>
      </c>
      <c r="D31" s="200" t="s">
        <v>145</v>
      </c>
      <c r="E31" s="277">
        <v>412</v>
      </c>
      <c r="F31" s="52"/>
      <c r="G31" s="226" t="s">
        <v>369</v>
      </c>
      <c r="H31" s="54"/>
      <c r="I31" s="56"/>
      <c r="J31" s="196"/>
      <c r="K31" s="57" t="s">
        <v>768</v>
      </c>
      <c r="L31" s="201" t="s">
        <v>32</v>
      </c>
      <c r="M31" s="53" t="s">
        <v>130</v>
      </c>
      <c r="N31" s="205">
        <v>1</v>
      </c>
      <c r="O31" s="53">
        <v>60</v>
      </c>
      <c r="P31" s="53">
        <v>40</v>
      </c>
      <c r="Q31" s="53">
        <v>200</v>
      </c>
      <c r="R31" s="128">
        <f t="shared" si="1"/>
        <v>0.48</v>
      </c>
      <c r="S31" s="231">
        <f t="shared" si="2"/>
        <v>0</v>
      </c>
      <c r="T31" s="207" t="s">
        <v>719</v>
      </c>
      <c r="U31" s="56"/>
      <c r="V31" s="56"/>
      <c r="W31" s="121"/>
      <c r="X31" s="121"/>
      <c r="Y31" s="171"/>
      <c r="Z31" s="58"/>
      <c r="AA31" s="56"/>
      <c r="AB31" s="188"/>
      <c r="AC31" s="235">
        <f t="shared" si="3"/>
        <v>0</v>
      </c>
      <c r="AD31" s="168"/>
      <c r="AE31" s="59"/>
    </row>
    <row r="32" spans="1:31" s="22" customFormat="1" ht="12.75">
      <c r="A32" s="199" t="s">
        <v>718</v>
      </c>
      <c r="B32" s="200" t="s">
        <v>122</v>
      </c>
      <c r="C32" s="339" t="s">
        <v>733</v>
      </c>
      <c r="D32" s="200" t="s">
        <v>145</v>
      </c>
      <c r="E32" s="277">
        <v>412</v>
      </c>
      <c r="F32" s="52"/>
      <c r="G32" s="226" t="s">
        <v>370</v>
      </c>
      <c r="H32" s="54"/>
      <c r="I32" s="56"/>
      <c r="J32" s="196"/>
      <c r="K32" s="57" t="s">
        <v>768</v>
      </c>
      <c r="L32" s="201" t="s">
        <v>32</v>
      </c>
      <c r="M32" s="53" t="s">
        <v>117</v>
      </c>
      <c r="N32" s="205">
        <v>1</v>
      </c>
      <c r="O32" s="53">
        <v>90</v>
      </c>
      <c r="P32" s="53">
        <v>33</v>
      </c>
      <c r="Q32" s="53">
        <v>100</v>
      </c>
      <c r="R32" s="128">
        <f t="shared" si="1"/>
        <v>0.297</v>
      </c>
      <c r="S32" s="231">
        <f t="shared" si="2"/>
        <v>0</v>
      </c>
      <c r="T32" s="207" t="s">
        <v>719</v>
      </c>
      <c r="U32" s="56"/>
      <c r="V32" s="56"/>
      <c r="W32" s="121"/>
      <c r="X32" s="121"/>
      <c r="Y32" s="171" t="s">
        <v>60</v>
      </c>
      <c r="Z32" s="58"/>
      <c r="AA32" s="56">
        <v>2</v>
      </c>
      <c r="AB32" s="188">
        <v>0.12</v>
      </c>
      <c r="AC32" s="235">
        <f t="shared" si="3"/>
        <v>0</v>
      </c>
      <c r="AD32" s="168" t="s">
        <v>719</v>
      </c>
      <c r="AE32" s="59"/>
    </row>
    <row r="33" spans="1:31" s="22" customFormat="1" ht="12.75">
      <c r="A33" s="199" t="s">
        <v>718</v>
      </c>
      <c r="B33" s="200" t="s">
        <v>122</v>
      </c>
      <c r="C33" s="339" t="s">
        <v>733</v>
      </c>
      <c r="D33" s="200" t="s">
        <v>145</v>
      </c>
      <c r="E33" s="277">
        <v>412</v>
      </c>
      <c r="F33" s="125"/>
      <c r="G33" s="226" t="s">
        <v>371</v>
      </c>
      <c r="H33" s="126"/>
      <c r="I33" s="129"/>
      <c r="J33" s="197"/>
      <c r="K33" s="131" t="s">
        <v>768</v>
      </c>
      <c r="L33" s="201" t="s">
        <v>32</v>
      </c>
      <c r="M33" s="127" t="s">
        <v>117</v>
      </c>
      <c r="N33" s="205">
        <v>1</v>
      </c>
      <c r="O33" s="127">
        <v>54</v>
      </c>
      <c r="P33" s="127">
        <v>31</v>
      </c>
      <c r="Q33" s="127">
        <v>82</v>
      </c>
      <c r="R33" s="128">
        <v>0.6</v>
      </c>
      <c r="S33" s="231">
        <f t="shared" si="2"/>
        <v>0</v>
      </c>
      <c r="T33" s="207" t="s">
        <v>719</v>
      </c>
      <c r="U33" s="129"/>
      <c r="V33" s="129"/>
      <c r="W33" s="130"/>
      <c r="X33" s="130"/>
      <c r="Y33" s="172"/>
      <c r="Z33" s="132"/>
      <c r="AA33" s="129"/>
      <c r="AB33" s="189"/>
      <c r="AC33" s="235">
        <f t="shared" si="3"/>
        <v>0</v>
      </c>
      <c r="AD33" s="169"/>
      <c r="AE33" s="133"/>
    </row>
    <row r="34" spans="1:31" s="22" customFormat="1" ht="12.75">
      <c r="A34" s="199" t="s">
        <v>718</v>
      </c>
      <c r="B34" s="200" t="s">
        <v>122</v>
      </c>
      <c r="C34" s="339" t="s">
        <v>733</v>
      </c>
      <c r="D34" s="200" t="s">
        <v>145</v>
      </c>
      <c r="E34" s="277">
        <v>412</v>
      </c>
      <c r="F34" s="299" t="s">
        <v>766</v>
      </c>
      <c r="G34" s="226" t="s">
        <v>372</v>
      </c>
      <c r="H34" s="126">
        <v>1213</v>
      </c>
      <c r="I34" s="129">
        <v>1</v>
      </c>
      <c r="J34" s="302" t="s">
        <v>767</v>
      </c>
      <c r="K34" s="131"/>
      <c r="L34" s="201" t="s">
        <v>32</v>
      </c>
      <c r="M34" s="127" t="s">
        <v>119</v>
      </c>
      <c r="N34" s="205">
        <v>1</v>
      </c>
      <c r="O34" s="127">
        <v>60</v>
      </c>
      <c r="P34" s="127">
        <v>40</v>
      </c>
      <c r="Q34" s="127">
        <v>73</v>
      </c>
      <c r="R34" s="128">
        <v>0.22</v>
      </c>
      <c r="S34" s="231">
        <f t="shared" si="2"/>
        <v>0</v>
      </c>
      <c r="T34" s="207" t="s">
        <v>719</v>
      </c>
      <c r="U34" s="129"/>
      <c r="V34" s="129"/>
      <c r="W34" s="130"/>
      <c r="X34" s="130"/>
      <c r="Y34" s="172"/>
      <c r="Z34" s="132"/>
      <c r="AA34" s="129"/>
      <c r="AB34" s="189"/>
      <c r="AC34" s="235">
        <f t="shared" si="3"/>
        <v>0</v>
      </c>
      <c r="AD34" s="169"/>
      <c r="AE34" s="133"/>
    </row>
    <row r="35" spans="1:31" s="22" customFormat="1" ht="12.75">
      <c r="A35" s="199" t="s">
        <v>718</v>
      </c>
      <c r="B35" s="200" t="s">
        <v>122</v>
      </c>
      <c r="C35" s="339" t="s">
        <v>733</v>
      </c>
      <c r="D35" s="200" t="s">
        <v>145</v>
      </c>
      <c r="E35" s="277">
        <v>412</v>
      </c>
      <c r="F35" s="125"/>
      <c r="G35" s="226" t="s">
        <v>373</v>
      </c>
      <c r="H35" s="126"/>
      <c r="I35" s="129"/>
      <c r="J35" s="197"/>
      <c r="K35" s="131" t="s">
        <v>768</v>
      </c>
      <c r="L35" s="201" t="s">
        <v>32</v>
      </c>
      <c r="M35" s="127" t="s">
        <v>119</v>
      </c>
      <c r="N35" s="205">
        <v>1</v>
      </c>
      <c r="O35" s="127">
        <v>60</v>
      </c>
      <c r="P35" s="127">
        <v>40</v>
      </c>
      <c r="Q35" s="127">
        <v>73</v>
      </c>
      <c r="R35" s="128">
        <v>0.22</v>
      </c>
      <c r="S35" s="231">
        <f t="shared" si="2"/>
        <v>0</v>
      </c>
      <c r="T35" s="207" t="s">
        <v>719</v>
      </c>
      <c r="U35" s="129"/>
      <c r="V35" s="129"/>
      <c r="W35" s="130"/>
      <c r="X35" s="130"/>
      <c r="Y35" s="172"/>
      <c r="Z35" s="132"/>
      <c r="AA35" s="129"/>
      <c r="AB35" s="189"/>
      <c r="AC35" s="235">
        <f t="shared" si="3"/>
        <v>0</v>
      </c>
      <c r="AD35" s="169"/>
      <c r="AE35" s="133"/>
    </row>
    <row r="36" spans="1:31" s="22" customFormat="1" ht="12.75">
      <c r="A36" s="199" t="s">
        <v>718</v>
      </c>
      <c r="B36" s="200" t="s">
        <v>122</v>
      </c>
      <c r="C36" s="339" t="s">
        <v>733</v>
      </c>
      <c r="D36" s="200" t="s">
        <v>145</v>
      </c>
      <c r="E36" s="277">
        <v>412</v>
      </c>
      <c r="F36" s="290" t="s">
        <v>740</v>
      </c>
      <c r="G36" s="226" t="s">
        <v>374</v>
      </c>
      <c r="H36" s="126">
        <v>1222</v>
      </c>
      <c r="I36" s="129">
        <v>1</v>
      </c>
      <c r="J36" s="293" t="s">
        <v>741</v>
      </c>
      <c r="K36" s="131"/>
      <c r="L36" s="201" t="s">
        <v>32</v>
      </c>
      <c r="M36" s="127" t="s">
        <v>144</v>
      </c>
      <c r="N36" s="205">
        <v>1</v>
      </c>
      <c r="O36" s="127">
        <v>70</v>
      </c>
      <c r="P36" s="127">
        <v>60</v>
      </c>
      <c r="Q36" s="127">
        <v>73</v>
      </c>
      <c r="R36" s="128">
        <v>0.35</v>
      </c>
      <c r="S36" s="231">
        <f t="shared" si="2"/>
        <v>0</v>
      </c>
      <c r="T36" s="207" t="s">
        <v>719</v>
      </c>
      <c r="U36" s="129"/>
      <c r="V36" s="129"/>
      <c r="W36" s="130"/>
      <c r="X36" s="130"/>
      <c r="Y36" s="172"/>
      <c r="Z36" s="132"/>
      <c r="AA36" s="129"/>
      <c r="AB36" s="189"/>
      <c r="AC36" s="235">
        <f t="shared" si="3"/>
        <v>0</v>
      </c>
      <c r="AD36" s="169"/>
      <c r="AE36" s="133"/>
    </row>
    <row r="37" spans="1:31" s="22" customFormat="1" ht="12.75">
      <c r="A37" s="199" t="s">
        <v>718</v>
      </c>
      <c r="B37" s="200" t="s">
        <v>122</v>
      </c>
      <c r="C37" s="339" t="s">
        <v>733</v>
      </c>
      <c r="D37" s="200" t="s">
        <v>145</v>
      </c>
      <c r="E37" s="277">
        <v>412</v>
      </c>
      <c r="F37" s="125"/>
      <c r="G37" s="226" t="s">
        <v>375</v>
      </c>
      <c r="H37" s="126"/>
      <c r="I37" s="129"/>
      <c r="J37" s="197"/>
      <c r="K37" s="131" t="s">
        <v>768</v>
      </c>
      <c r="L37" s="201" t="s">
        <v>32</v>
      </c>
      <c r="M37" s="127" t="s">
        <v>149</v>
      </c>
      <c r="N37" s="205">
        <v>1</v>
      </c>
      <c r="O37" s="127">
        <v>156</v>
      </c>
      <c r="P37" s="127">
        <v>75</v>
      </c>
      <c r="Q37" s="127">
        <v>73</v>
      </c>
      <c r="R37" s="128">
        <v>0.86</v>
      </c>
      <c r="S37" s="231">
        <f t="shared" si="2"/>
        <v>0</v>
      </c>
      <c r="T37" s="207" t="s">
        <v>719</v>
      </c>
      <c r="U37" s="129"/>
      <c r="V37" s="129"/>
      <c r="W37" s="130"/>
      <c r="X37" s="130"/>
      <c r="Y37" s="172"/>
      <c r="Z37" s="132"/>
      <c r="AA37" s="129"/>
      <c r="AB37" s="189"/>
      <c r="AC37" s="235">
        <f t="shared" si="3"/>
        <v>0</v>
      </c>
      <c r="AD37" s="169"/>
      <c r="AE37" s="133" t="s">
        <v>147</v>
      </c>
    </row>
    <row r="38" spans="1:31" s="22" customFormat="1" ht="12.75">
      <c r="A38" s="199" t="s">
        <v>718</v>
      </c>
      <c r="B38" s="200" t="s">
        <v>122</v>
      </c>
      <c r="C38" s="339" t="s">
        <v>733</v>
      </c>
      <c r="D38" s="200" t="s">
        <v>145</v>
      </c>
      <c r="E38" s="277">
        <v>412</v>
      </c>
      <c r="F38" s="125"/>
      <c r="G38" s="226" t="s">
        <v>376</v>
      </c>
      <c r="H38" s="126"/>
      <c r="I38" s="129"/>
      <c r="J38" s="197"/>
      <c r="K38" s="131" t="s">
        <v>768</v>
      </c>
      <c r="L38" s="201" t="s">
        <v>32</v>
      </c>
      <c r="M38" s="127" t="s">
        <v>149</v>
      </c>
      <c r="N38" s="205">
        <v>1</v>
      </c>
      <c r="O38" s="127">
        <v>156</v>
      </c>
      <c r="P38" s="127">
        <v>75</v>
      </c>
      <c r="Q38" s="127">
        <v>73</v>
      </c>
      <c r="R38" s="128">
        <v>0.86</v>
      </c>
      <c r="S38" s="231">
        <f t="shared" si="2"/>
        <v>0</v>
      </c>
      <c r="T38" s="207" t="s">
        <v>719</v>
      </c>
      <c r="U38" s="129"/>
      <c r="V38" s="129"/>
      <c r="W38" s="130"/>
      <c r="X38" s="130"/>
      <c r="Y38" s="172"/>
      <c r="Z38" s="132"/>
      <c r="AA38" s="129"/>
      <c r="AB38" s="189"/>
      <c r="AC38" s="235">
        <f t="shared" si="3"/>
        <v>0</v>
      </c>
      <c r="AD38" s="169"/>
      <c r="AE38" s="133" t="s">
        <v>147</v>
      </c>
    </row>
    <row r="39" spans="1:31" s="22" customFormat="1" ht="12.75">
      <c r="A39" s="199" t="s">
        <v>718</v>
      </c>
      <c r="B39" s="200" t="s">
        <v>122</v>
      </c>
      <c r="C39" s="339" t="s">
        <v>733</v>
      </c>
      <c r="D39" s="200" t="s">
        <v>145</v>
      </c>
      <c r="E39" s="277">
        <v>412</v>
      </c>
      <c r="F39" s="125"/>
      <c r="G39" s="226" t="s">
        <v>377</v>
      </c>
      <c r="H39" s="126"/>
      <c r="I39" s="129"/>
      <c r="J39" s="197"/>
      <c r="K39" s="131" t="s">
        <v>768</v>
      </c>
      <c r="L39" s="201" t="s">
        <v>32</v>
      </c>
      <c r="M39" s="127" t="s">
        <v>379</v>
      </c>
      <c r="N39" s="205">
        <v>1</v>
      </c>
      <c r="O39" s="127">
        <v>50</v>
      </c>
      <c r="P39" s="127">
        <v>40</v>
      </c>
      <c r="Q39" s="127">
        <v>73</v>
      </c>
      <c r="R39" s="128">
        <v>0.22</v>
      </c>
      <c r="S39" s="231">
        <f t="shared" si="2"/>
        <v>0</v>
      </c>
      <c r="T39" s="207" t="s">
        <v>719</v>
      </c>
      <c r="U39" s="129"/>
      <c r="V39" s="129"/>
      <c r="W39" s="130"/>
      <c r="X39" s="130"/>
      <c r="Y39" s="172"/>
      <c r="Z39" s="132"/>
      <c r="AA39" s="129"/>
      <c r="AB39" s="189"/>
      <c r="AC39" s="235">
        <f t="shared" si="3"/>
        <v>0</v>
      </c>
      <c r="AD39" s="169"/>
      <c r="AE39" s="133"/>
    </row>
    <row r="40" spans="1:31" s="22" customFormat="1" ht="12.75">
      <c r="A40" s="199" t="s">
        <v>718</v>
      </c>
      <c r="B40" s="200" t="s">
        <v>122</v>
      </c>
      <c r="C40" s="339" t="s">
        <v>733</v>
      </c>
      <c r="D40" s="200" t="s">
        <v>145</v>
      </c>
      <c r="E40" s="277">
        <v>412</v>
      </c>
      <c r="F40" s="125"/>
      <c r="G40" s="226" t="s">
        <v>378</v>
      </c>
      <c r="H40" s="126"/>
      <c r="I40" s="129"/>
      <c r="J40" s="197"/>
      <c r="K40" s="131" t="s">
        <v>768</v>
      </c>
      <c r="L40" s="201" t="s">
        <v>32</v>
      </c>
      <c r="M40" s="127" t="s">
        <v>119</v>
      </c>
      <c r="N40" s="205">
        <v>1</v>
      </c>
      <c r="O40" s="127">
        <v>60</v>
      </c>
      <c r="P40" s="127">
        <v>40</v>
      </c>
      <c r="Q40" s="127">
        <v>73</v>
      </c>
      <c r="R40" s="128">
        <v>0.22</v>
      </c>
      <c r="S40" s="231">
        <f t="shared" si="2"/>
        <v>0</v>
      </c>
      <c r="T40" s="207" t="s">
        <v>719</v>
      </c>
      <c r="U40" s="129"/>
      <c r="V40" s="129"/>
      <c r="W40" s="130"/>
      <c r="X40" s="130"/>
      <c r="Y40" s="172"/>
      <c r="Z40" s="132"/>
      <c r="AA40" s="129"/>
      <c r="AB40" s="189"/>
      <c r="AC40" s="235">
        <f t="shared" si="3"/>
        <v>0</v>
      </c>
      <c r="AD40" s="169"/>
      <c r="AE40" s="133"/>
    </row>
    <row r="41" spans="1:31" s="22" customFormat="1" ht="12.75">
      <c r="A41" s="199" t="s">
        <v>718</v>
      </c>
      <c r="B41" s="200" t="s">
        <v>122</v>
      </c>
      <c r="C41" s="339" t="s">
        <v>733</v>
      </c>
      <c r="D41" s="200" t="s">
        <v>145</v>
      </c>
      <c r="E41" s="277">
        <v>412</v>
      </c>
      <c r="F41" s="299" t="s">
        <v>766</v>
      </c>
      <c r="G41" s="226" t="s">
        <v>380</v>
      </c>
      <c r="H41" s="126">
        <v>1213</v>
      </c>
      <c r="I41" s="129">
        <v>1</v>
      </c>
      <c r="J41" s="302" t="s">
        <v>767</v>
      </c>
      <c r="K41" s="131"/>
      <c r="L41" s="201" t="s">
        <v>32</v>
      </c>
      <c r="M41" s="127" t="s">
        <v>119</v>
      </c>
      <c r="N41" s="205">
        <v>1</v>
      </c>
      <c r="O41" s="127">
        <v>120</v>
      </c>
      <c r="P41" s="127">
        <v>80</v>
      </c>
      <c r="Q41" s="127">
        <v>73</v>
      </c>
      <c r="R41" s="128">
        <v>0.69</v>
      </c>
      <c r="S41" s="231">
        <f t="shared" si="2"/>
        <v>0</v>
      </c>
      <c r="T41" s="207" t="s">
        <v>719</v>
      </c>
      <c r="U41" s="129"/>
      <c r="V41" s="129"/>
      <c r="W41" s="130"/>
      <c r="X41" s="130"/>
      <c r="Y41" s="172"/>
      <c r="Z41" s="132"/>
      <c r="AA41" s="129"/>
      <c r="AB41" s="189"/>
      <c r="AC41" s="235">
        <f t="shared" si="3"/>
        <v>0</v>
      </c>
      <c r="AD41" s="169"/>
      <c r="AE41" s="133"/>
    </row>
    <row r="42" spans="1:31" s="22" customFormat="1" ht="12.75">
      <c r="A42" s="199" t="s">
        <v>718</v>
      </c>
      <c r="B42" s="200" t="s">
        <v>122</v>
      </c>
      <c r="C42" s="339" t="s">
        <v>733</v>
      </c>
      <c r="D42" s="200" t="s">
        <v>145</v>
      </c>
      <c r="E42" s="277">
        <v>412</v>
      </c>
      <c r="F42" s="290" t="s">
        <v>740</v>
      </c>
      <c r="G42" s="226" t="s">
        <v>381</v>
      </c>
      <c r="H42" s="126">
        <v>1222</v>
      </c>
      <c r="I42" s="129">
        <v>1</v>
      </c>
      <c r="J42" s="293" t="s">
        <v>741</v>
      </c>
      <c r="K42" s="131"/>
      <c r="L42" s="201" t="s">
        <v>32</v>
      </c>
      <c r="M42" s="127" t="s">
        <v>113</v>
      </c>
      <c r="N42" s="205">
        <v>1</v>
      </c>
      <c r="O42" s="127"/>
      <c r="P42" s="127"/>
      <c r="Q42" s="127"/>
      <c r="R42" s="128">
        <v>0.5</v>
      </c>
      <c r="S42" s="231">
        <f t="shared" si="2"/>
        <v>0</v>
      </c>
      <c r="T42" s="207" t="s">
        <v>719</v>
      </c>
      <c r="U42" s="129"/>
      <c r="V42" s="129"/>
      <c r="W42" s="130"/>
      <c r="X42" s="130"/>
      <c r="Y42" s="172"/>
      <c r="Z42" s="132"/>
      <c r="AA42" s="129"/>
      <c r="AB42" s="189"/>
      <c r="AC42" s="235">
        <f t="shared" si="3"/>
        <v>0</v>
      </c>
      <c r="AD42" s="169"/>
      <c r="AE42" s="133"/>
    </row>
    <row r="43" spans="1:31" s="22" customFormat="1" ht="12.75">
      <c r="A43" s="199" t="s">
        <v>718</v>
      </c>
      <c r="B43" s="200" t="s">
        <v>122</v>
      </c>
      <c r="C43" s="339" t="s">
        <v>733</v>
      </c>
      <c r="D43" s="200" t="s">
        <v>145</v>
      </c>
      <c r="E43" s="277">
        <v>412</v>
      </c>
      <c r="F43" s="299" t="s">
        <v>766</v>
      </c>
      <c r="G43" s="226" t="s">
        <v>382</v>
      </c>
      <c r="H43" s="126">
        <v>1213</v>
      </c>
      <c r="I43" s="129">
        <v>1</v>
      </c>
      <c r="J43" s="302" t="s">
        <v>767</v>
      </c>
      <c r="K43" s="131"/>
      <c r="L43" s="201" t="s">
        <v>32</v>
      </c>
      <c r="M43" s="127" t="s">
        <v>113</v>
      </c>
      <c r="N43" s="205">
        <v>1</v>
      </c>
      <c r="O43" s="127"/>
      <c r="P43" s="127"/>
      <c r="Q43" s="127"/>
      <c r="R43" s="128">
        <v>0.5</v>
      </c>
      <c r="S43" s="231">
        <f t="shared" si="2"/>
        <v>0</v>
      </c>
      <c r="T43" s="207" t="s">
        <v>719</v>
      </c>
      <c r="U43" s="129"/>
      <c r="V43" s="129"/>
      <c r="W43" s="130"/>
      <c r="X43" s="130"/>
      <c r="Y43" s="172"/>
      <c r="Z43" s="132"/>
      <c r="AA43" s="129"/>
      <c r="AB43" s="189"/>
      <c r="AC43" s="235">
        <f t="shared" si="3"/>
        <v>0</v>
      </c>
      <c r="AD43" s="169"/>
      <c r="AE43" s="133"/>
    </row>
    <row r="44" spans="1:31" s="22" customFormat="1" ht="12.75">
      <c r="A44" s="199" t="s">
        <v>718</v>
      </c>
      <c r="B44" s="200" t="s">
        <v>122</v>
      </c>
      <c r="C44" s="339" t="s">
        <v>733</v>
      </c>
      <c r="D44" s="200" t="s">
        <v>145</v>
      </c>
      <c r="E44" s="277">
        <v>412</v>
      </c>
      <c r="F44" s="299" t="s">
        <v>766</v>
      </c>
      <c r="G44" s="226" t="s">
        <v>383</v>
      </c>
      <c r="H44" s="126">
        <v>1213</v>
      </c>
      <c r="I44" s="129">
        <v>1</v>
      </c>
      <c r="J44" s="302" t="s">
        <v>767</v>
      </c>
      <c r="K44" s="131"/>
      <c r="L44" s="201" t="s">
        <v>32</v>
      </c>
      <c r="M44" s="127" t="s">
        <v>113</v>
      </c>
      <c r="N44" s="205">
        <v>1</v>
      </c>
      <c r="O44" s="127"/>
      <c r="P44" s="127"/>
      <c r="Q44" s="127"/>
      <c r="R44" s="128">
        <v>0.5</v>
      </c>
      <c r="S44" s="231">
        <f t="shared" si="2"/>
        <v>0</v>
      </c>
      <c r="T44" s="207" t="s">
        <v>719</v>
      </c>
      <c r="U44" s="129"/>
      <c r="V44" s="129"/>
      <c r="W44" s="130"/>
      <c r="X44" s="130"/>
      <c r="Y44" s="172"/>
      <c r="Z44" s="132"/>
      <c r="AA44" s="129"/>
      <c r="AB44" s="189"/>
      <c r="AC44" s="235">
        <f t="shared" si="3"/>
        <v>0</v>
      </c>
      <c r="AD44" s="169"/>
      <c r="AE44" s="133"/>
    </row>
    <row r="45" spans="1:31" s="22" customFormat="1" ht="12.75">
      <c r="A45" s="199" t="s">
        <v>718</v>
      </c>
      <c r="B45" s="200" t="s">
        <v>122</v>
      </c>
      <c r="C45" s="339" t="s">
        <v>733</v>
      </c>
      <c r="D45" s="200" t="s">
        <v>145</v>
      </c>
      <c r="E45" s="277">
        <v>412</v>
      </c>
      <c r="F45" s="299" t="s">
        <v>766</v>
      </c>
      <c r="G45" s="226" t="s">
        <v>384</v>
      </c>
      <c r="H45" s="126">
        <v>1213</v>
      </c>
      <c r="I45" s="129">
        <v>1</v>
      </c>
      <c r="J45" s="302" t="s">
        <v>767</v>
      </c>
      <c r="K45" s="131"/>
      <c r="L45" s="201" t="s">
        <v>32</v>
      </c>
      <c r="M45" s="127" t="s">
        <v>113</v>
      </c>
      <c r="N45" s="205">
        <v>1</v>
      </c>
      <c r="O45" s="127"/>
      <c r="P45" s="127"/>
      <c r="Q45" s="127"/>
      <c r="R45" s="128">
        <v>0.5</v>
      </c>
      <c r="S45" s="231">
        <f t="shared" si="2"/>
        <v>0</v>
      </c>
      <c r="T45" s="207" t="s">
        <v>719</v>
      </c>
      <c r="U45" s="129"/>
      <c r="V45" s="129"/>
      <c r="W45" s="130"/>
      <c r="X45" s="130"/>
      <c r="Y45" s="172"/>
      <c r="Z45" s="132"/>
      <c r="AA45" s="129"/>
      <c r="AB45" s="189"/>
      <c r="AC45" s="235">
        <f t="shared" si="3"/>
        <v>0</v>
      </c>
      <c r="AD45" s="169"/>
      <c r="AE45" s="133"/>
    </row>
    <row r="46" spans="1:31" s="22" customFormat="1" ht="12.75">
      <c r="A46" s="199" t="s">
        <v>718</v>
      </c>
      <c r="B46" s="200" t="s">
        <v>122</v>
      </c>
      <c r="C46" s="339" t="s">
        <v>733</v>
      </c>
      <c r="D46" s="200" t="s">
        <v>145</v>
      </c>
      <c r="E46" s="277">
        <v>412</v>
      </c>
      <c r="F46" s="125"/>
      <c r="G46" s="226" t="s">
        <v>385</v>
      </c>
      <c r="H46" s="126"/>
      <c r="I46" s="129"/>
      <c r="J46" s="197"/>
      <c r="K46" s="131" t="s">
        <v>768</v>
      </c>
      <c r="L46" s="201" t="s">
        <v>32</v>
      </c>
      <c r="M46" s="127" t="s">
        <v>119</v>
      </c>
      <c r="N46" s="205">
        <v>1</v>
      </c>
      <c r="O46" s="127">
        <v>60</v>
      </c>
      <c r="P46" s="127">
        <v>40</v>
      </c>
      <c r="Q46" s="127"/>
      <c r="R46" s="128">
        <v>0.22</v>
      </c>
      <c r="S46" s="231">
        <f t="shared" si="2"/>
        <v>0</v>
      </c>
      <c r="T46" s="207" t="s">
        <v>719</v>
      </c>
      <c r="U46" s="129"/>
      <c r="V46" s="129"/>
      <c r="W46" s="130"/>
      <c r="X46" s="130"/>
      <c r="Y46" s="172"/>
      <c r="Z46" s="132"/>
      <c r="AA46" s="129"/>
      <c r="AB46" s="189"/>
      <c r="AC46" s="235">
        <f t="shared" si="3"/>
        <v>0</v>
      </c>
      <c r="AD46" s="169"/>
      <c r="AE46" s="133"/>
    </row>
    <row r="47" spans="1:31" s="22" customFormat="1" ht="12.75">
      <c r="A47" s="199" t="s">
        <v>718</v>
      </c>
      <c r="B47" s="200" t="s">
        <v>122</v>
      </c>
      <c r="C47" s="339" t="s">
        <v>733</v>
      </c>
      <c r="D47" s="200" t="s">
        <v>145</v>
      </c>
      <c r="E47" s="277">
        <v>412</v>
      </c>
      <c r="F47" s="125"/>
      <c r="G47" s="226" t="s">
        <v>386</v>
      </c>
      <c r="H47" s="126"/>
      <c r="I47" s="129"/>
      <c r="J47" s="197"/>
      <c r="K47" s="131" t="s">
        <v>768</v>
      </c>
      <c r="L47" s="201" t="s">
        <v>49</v>
      </c>
      <c r="M47" s="127" t="s">
        <v>135</v>
      </c>
      <c r="N47" s="205">
        <v>1</v>
      </c>
      <c r="O47" s="127">
        <v>50</v>
      </c>
      <c r="P47" s="127">
        <v>100</v>
      </c>
      <c r="Q47" s="127"/>
      <c r="R47" s="128">
        <v>0.02</v>
      </c>
      <c r="S47" s="231">
        <f t="shared" si="2"/>
        <v>0</v>
      </c>
      <c r="T47" s="207" t="s">
        <v>719</v>
      </c>
      <c r="U47" s="129"/>
      <c r="V47" s="129"/>
      <c r="W47" s="130"/>
      <c r="X47" s="130"/>
      <c r="Y47" s="172"/>
      <c r="Z47" s="132"/>
      <c r="AA47" s="129"/>
      <c r="AB47" s="189"/>
      <c r="AC47" s="235">
        <f t="shared" si="3"/>
        <v>0</v>
      </c>
      <c r="AD47" s="169"/>
      <c r="AE47" s="133"/>
    </row>
    <row r="48" spans="1:31" s="22" customFormat="1" ht="12.75">
      <c r="A48" s="199" t="s">
        <v>718</v>
      </c>
      <c r="B48" s="200" t="s">
        <v>122</v>
      </c>
      <c r="C48" s="339" t="s">
        <v>733</v>
      </c>
      <c r="D48" s="200" t="s">
        <v>145</v>
      </c>
      <c r="E48" s="277">
        <v>412</v>
      </c>
      <c r="F48" s="290" t="s">
        <v>740</v>
      </c>
      <c r="G48" s="226" t="s">
        <v>387</v>
      </c>
      <c r="H48" s="126">
        <v>1222</v>
      </c>
      <c r="I48" s="129">
        <v>1</v>
      </c>
      <c r="J48" s="293" t="s">
        <v>741</v>
      </c>
      <c r="K48" s="131"/>
      <c r="L48" s="201" t="s">
        <v>49</v>
      </c>
      <c r="M48" s="127" t="s">
        <v>114</v>
      </c>
      <c r="N48" s="205">
        <v>1</v>
      </c>
      <c r="O48" s="127">
        <v>120</v>
      </c>
      <c r="P48" s="127">
        <v>90</v>
      </c>
      <c r="Q48" s="127"/>
      <c r="R48" s="128">
        <v>0.06</v>
      </c>
      <c r="S48" s="231">
        <f t="shared" si="2"/>
        <v>0</v>
      </c>
      <c r="T48" s="207" t="s">
        <v>719</v>
      </c>
      <c r="U48" s="129"/>
      <c r="V48" s="129"/>
      <c r="W48" s="130"/>
      <c r="X48" s="130"/>
      <c r="Y48" s="172"/>
      <c r="Z48" s="132"/>
      <c r="AA48" s="129"/>
      <c r="AB48" s="189"/>
      <c r="AC48" s="235">
        <f t="shared" si="3"/>
        <v>0</v>
      </c>
      <c r="AD48" s="169"/>
      <c r="AE48" s="133"/>
    </row>
    <row r="49" spans="1:31" s="22" customFormat="1" ht="12.75">
      <c r="A49" s="199" t="s">
        <v>718</v>
      </c>
      <c r="B49" s="200" t="s">
        <v>122</v>
      </c>
      <c r="C49" s="339" t="s">
        <v>733</v>
      </c>
      <c r="D49" s="200" t="s">
        <v>145</v>
      </c>
      <c r="E49" s="277">
        <v>412</v>
      </c>
      <c r="F49" s="290" t="s">
        <v>740</v>
      </c>
      <c r="G49" s="226" t="s">
        <v>388</v>
      </c>
      <c r="H49" s="126">
        <v>1222</v>
      </c>
      <c r="I49" s="129">
        <v>1</v>
      </c>
      <c r="J49" s="293" t="s">
        <v>741</v>
      </c>
      <c r="K49" s="131"/>
      <c r="L49" s="201" t="s">
        <v>49</v>
      </c>
      <c r="M49" s="127" t="s">
        <v>112</v>
      </c>
      <c r="N49" s="205">
        <v>1</v>
      </c>
      <c r="O49" s="127"/>
      <c r="P49" s="127"/>
      <c r="Q49" s="127"/>
      <c r="R49" s="128">
        <v>0.15</v>
      </c>
      <c r="S49" s="231">
        <f t="shared" si="2"/>
        <v>0</v>
      </c>
      <c r="T49" s="207" t="s">
        <v>719</v>
      </c>
      <c r="U49" s="129"/>
      <c r="V49" s="129"/>
      <c r="W49" s="130"/>
      <c r="X49" s="130"/>
      <c r="Y49" s="172"/>
      <c r="Z49" s="132"/>
      <c r="AA49" s="129"/>
      <c r="AB49" s="189"/>
      <c r="AC49" s="235">
        <f t="shared" si="3"/>
        <v>0</v>
      </c>
      <c r="AD49" s="169"/>
      <c r="AE49" s="133"/>
    </row>
    <row r="50" spans="1:31" s="22" customFormat="1" ht="12.75">
      <c r="A50" s="199" t="s">
        <v>718</v>
      </c>
      <c r="B50" s="200" t="s">
        <v>122</v>
      </c>
      <c r="C50" s="339" t="s">
        <v>733</v>
      </c>
      <c r="D50" s="200" t="s">
        <v>145</v>
      </c>
      <c r="E50" s="277">
        <v>412</v>
      </c>
      <c r="F50" s="125"/>
      <c r="G50" s="226" t="s">
        <v>389</v>
      </c>
      <c r="H50" s="126"/>
      <c r="I50" s="129"/>
      <c r="J50" s="197"/>
      <c r="K50" s="131" t="s">
        <v>768</v>
      </c>
      <c r="L50" s="201" t="s">
        <v>33</v>
      </c>
      <c r="M50" s="127" t="s">
        <v>133</v>
      </c>
      <c r="N50" s="205">
        <v>1</v>
      </c>
      <c r="O50" s="127">
        <v>23</v>
      </c>
      <c r="P50" s="127">
        <v>16</v>
      </c>
      <c r="Q50" s="127">
        <v>36</v>
      </c>
      <c r="R50" s="128">
        <f>(O50*P50*Q50)/1000000</f>
        <v>0.013248</v>
      </c>
      <c r="S50" s="231">
        <f t="shared" si="2"/>
        <v>0</v>
      </c>
      <c r="T50" s="207" t="s">
        <v>719</v>
      </c>
      <c r="U50" s="129"/>
      <c r="V50" s="129"/>
      <c r="W50" s="130"/>
      <c r="X50" s="130"/>
      <c r="Y50" s="172"/>
      <c r="Z50" s="132"/>
      <c r="AA50" s="129"/>
      <c r="AB50" s="189"/>
      <c r="AC50" s="235">
        <f t="shared" si="3"/>
        <v>0</v>
      </c>
      <c r="AD50" s="169"/>
      <c r="AE50" s="133"/>
    </row>
    <row r="51" spans="1:31" s="22" customFormat="1" ht="12.75">
      <c r="A51" s="199" t="s">
        <v>718</v>
      </c>
      <c r="B51" s="200" t="s">
        <v>122</v>
      </c>
      <c r="C51" s="339" t="s">
        <v>733</v>
      </c>
      <c r="D51" s="200" t="s">
        <v>145</v>
      </c>
      <c r="E51" s="277">
        <v>412</v>
      </c>
      <c r="F51" s="290" t="s">
        <v>740</v>
      </c>
      <c r="G51" s="226" t="s">
        <v>390</v>
      </c>
      <c r="H51" s="126">
        <v>1222</v>
      </c>
      <c r="I51" s="129">
        <v>1</v>
      </c>
      <c r="J51" s="293" t="s">
        <v>741</v>
      </c>
      <c r="K51" s="131"/>
      <c r="L51" s="201" t="s">
        <v>33</v>
      </c>
      <c r="M51" s="127" t="s">
        <v>116</v>
      </c>
      <c r="N51" s="205">
        <v>1</v>
      </c>
      <c r="O51" s="127"/>
      <c r="P51" s="127"/>
      <c r="Q51" s="127"/>
      <c r="R51" s="128">
        <v>0.15</v>
      </c>
      <c r="S51" s="231">
        <f t="shared" si="2"/>
        <v>0</v>
      </c>
      <c r="T51" s="207" t="s">
        <v>719</v>
      </c>
      <c r="U51" s="129"/>
      <c r="V51" s="129"/>
      <c r="W51" s="130"/>
      <c r="X51" s="130"/>
      <c r="Y51" s="172"/>
      <c r="Z51" s="132"/>
      <c r="AA51" s="129"/>
      <c r="AB51" s="189"/>
      <c r="AC51" s="235">
        <f t="shared" si="3"/>
        <v>0</v>
      </c>
      <c r="AD51" s="169"/>
      <c r="AE51" s="133"/>
    </row>
    <row r="52" spans="1:31" s="22" customFormat="1" ht="12.75">
      <c r="A52" s="199" t="s">
        <v>718</v>
      </c>
      <c r="B52" s="200" t="s">
        <v>122</v>
      </c>
      <c r="C52" s="339" t="s">
        <v>733</v>
      </c>
      <c r="D52" s="306" t="s">
        <v>145</v>
      </c>
      <c r="E52" s="307">
        <v>412</v>
      </c>
      <c r="F52" s="308" t="s">
        <v>766</v>
      </c>
      <c r="G52" s="309" t="s">
        <v>391</v>
      </c>
      <c r="H52" s="310">
        <v>1213</v>
      </c>
      <c r="I52" s="308">
        <v>1</v>
      </c>
      <c r="J52" s="311" t="s">
        <v>767</v>
      </c>
      <c r="K52" s="312"/>
      <c r="L52" s="201" t="s">
        <v>33</v>
      </c>
      <c r="M52" s="127" t="s">
        <v>116</v>
      </c>
      <c r="N52" s="205">
        <v>1</v>
      </c>
      <c r="O52" s="127"/>
      <c r="P52" s="127"/>
      <c r="Q52" s="127"/>
      <c r="R52" s="128">
        <v>0.15</v>
      </c>
      <c r="S52" s="231">
        <f t="shared" si="2"/>
        <v>0</v>
      </c>
      <c r="T52" s="207" t="s">
        <v>719</v>
      </c>
      <c r="U52" s="129"/>
      <c r="V52" s="129"/>
      <c r="W52" s="130"/>
      <c r="X52" s="130"/>
      <c r="Y52" s="172"/>
      <c r="Z52" s="132"/>
      <c r="AA52" s="129"/>
      <c r="AB52" s="189"/>
      <c r="AC52" s="235">
        <f t="shared" si="3"/>
        <v>0</v>
      </c>
      <c r="AD52" s="169"/>
      <c r="AE52" s="133"/>
    </row>
    <row r="53" spans="1:31" s="22" customFormat="1" ht="12.75">
      <c r="A53" s="199" t="s">
        <v>718</v>
      </c>
      <c r="B53" s="200" t="s">
        <v>122</v>
      </c>
      <c r="C53" s="339" t="s">
        <v>733</v>
      </c>
      <c r="D53" s="200" t="s">
        <v>145</v>
      </c>
      <c r="E53" s="277">
        <v>412</v>
      </c>
      <c r="F53" s="299" t="s">
        <v>766</v>
      </c>
      <c r="G53" s="226" t="s">
        <v>392</v>
      </c>
      <c r="H53" s="126">
        <v>1213</v>
      </c>
      <c r="I53" s="129">
        <v>1</v>
      </c>
      <c r="J53" s="302" t="s">
        <v>767</v>
      </c>
      <c r="K53" s="131"/>
      <c r="L53" s="201" t="s">
        <v>33</v>
      </c>
      <c r="M53" s="127" t="s">
        <v>115</v>
      </c>
      <c r="N53" s="205">
        <v>1</v>
      </c>
      <c r="O53" s="127"/>
      <c r="P53" s="127"/>
      <c r="Q53" s="127"/>
      <c r="R53" s="128">
        <v>0.15</v>
      </c>
      <c r="S53" s="231">
        <f t="shared" si="2"/>
        <v>0</v>
      </c>
      <c r="T53" s="207" t="s">
        <v>719</v>
      </c>
      <c r="U53" s="129"/>
      <c r="V53" s="129"/>
      <c r="W53" s="130"/>
      <c r="X53" s="130"/>
      <c r="Y53" s="172"/>
      <c r="Z53" s="132"/>
      <c r="AA53" s="129"/>
      <c r="AB53" s="189"/>
      <c r="AC53" s="235">
        <f t="shared" si="3"/>
        <v>0</v>
      </c>
      <c r="AD53" s="169"/>
      <c r="AE53" s="133"/>
    </row>
    <row r="54" spans="1:31" ht="12.75">
      <c r="A54" s="199" t="s">
        <v>718</v>
      </c>
      <c r="B54" s="200" t="s">
        <v>122</v>
      </c>
      <c r="C54" s="339" t="s">
        <v>733</v>
      </c>
      <c r="D54" s="200" t="s">
        <v>145</v>
      </c>
      <c r="E54" s="277">
        <v>412</v>
      </c>
      <c r="F54" s="290" t="s">
        <v>740</v>
      </c>
      <c r="G54" s="226" t="s">
        <v>393</v>
      </c>
      <c r="H54" s="126">
        <v>1222</v>
      </c>
      <c r="I54" s="129">
        <v>1</v>
      </c>
      <c r="J54" s="293" t="s">
        <v>741</v>
      </c>
      <c r="K54" s="131"/>
      <c r="L54" s="201" t="s">
        <v>33</v>
      </c>
      <c r="M54" s="127" t="s">
        <v>120</v>
      </c>
      <c r="N54" s="205">
        <v>1</v>
      </c>
      <c r="O54" s="127"/>
      <c r="P54" s="127"/>
      <c r="Q54" s="127"/>
      <c r="R54" s="128">
        <v>0.15</v>
      </c>
      <c r="S54" s="231">
        <f t="shared" si="2"/>
        <v>0</v>
      </c>
      <c r="T54" s="207" t="s">
        <v>719</v>
      </c>
      <c r="U54" s="129"/>
      <c r="V54" s="129"/>
      <c r="W54" s="130"/>
      <c r="X54" s="130"/>
      <c r="Y54" s="172"/>
      <c r="Z54" s="132"/>
      <c r="AA54" s="129"/>
      <c r="AB54" s="189"/>
      <c r="AC54" s="235">
        <f t="shared" si="3"/>
        <v>0</v>
      </c>
      <c r="AD54" s="169"/>
      <c r="AE54" s="133"/>
    </row>
    <row r="55" spans="1:31" ht="13.5" thickBot="1">
      <c r="A55" s="61" t="s">
        <v>718</v>
      </c>
      <c r="B55" s="62" t="s">
        <v>122</v>
      </c>
      <c r="C55" s="340" t="s">
        <v>733</v>
      </c>
      <c r="D55" s="62" t="s">
        <v>145</v>
      </c>
      <c r="E55" s="278">
        <v>412</v>
      </c>
      <c r="F55" s="303" t="s">
        <v>766</v>
      </c>
      <c r="G55" s="261"/>
      <c r="H55" s="63">
        <v>1213</v>
      </c>
      <c r="I55" s="66">
        <v>1</v>
      </c>
      <c r="J55" s="304" t="s">
        <v>767</v>
      </c>
      <c r="K55" s="67"/>
      <c r="L55" s="63" t="s">
        <v>49</v>
      </c>
      <c r="M55" s="64" t="s">
        <v>109</v>
      </c>
      <c r="N55" s="64">
        <v>1</v>
      </c>
      <c r="O55" s="64"/>
      <c r="P55" s="64"/>
      <c r="Q55" s="64"/>
      <c r="R55" s="65"/>
      <c r="S55" s="232">
        <f t="shared" si="2"/>
        <v>0</v>
      </c>
      <c r="T55" s="166" t="s">
        <v>719</v>
      </c>
      <c r="U55" s="66"/>
      <c r="V55" s="66"/>
      <c r="W55" s="122"/>
      <c r="X55" s="122"/>
      <c r="Y55" s="173" t="s">
        <v>60</v>
      </c>
      <c r="Z55" s="68"/>
      <c r="AA55" s="66">
        <v>2</v>
      </c>
      <c r="AB55" s="190">
        <v>0.12</v>
      </c>
      <c r="AC55" s="236">
        <f t="shared" si="3"/>
        <v>0</v>
      </c>
      <c r="AD55" s="170" t="s">
        <v>719</v>
      </c>
      <c r="AE55" s="69"/>
    </row>
  </sheetData>
  <sheetProtection/>
  <protectedRanges>
    <protectedRange sqref="N4:Q8" name="Plage5"/>
    <protectedRange sqref="T26:AB56 T61:AB970" name="Plage3"/>
    <protectedRange sqref="B1:B2" name="Plage1"/>
    <protectedRange sqref="R34:R49 R51:R56 A61:R970 A26:Q56" name="Plage2"/>
    <protectedRange sqref="AD26:AE56 AD61:AE970" name="Plage4"/>
    <protectedRange sqref="R26" name="Plage2_5_1_4_1_6"/>
    <protectedRange sqref="R27" name="Plage2_5_1_4_1_6_1"/>
    <protectedRange sqref="R28" name="Plage2_5_1_4_1_6_2"/>
    <protectedRange sqref="R29" name="Plage2_5_1_4_1_6_3"/>
    <protectedRange sqref="R30" name="Plage2_5_1_4_1_6_4"/>
    <protectedRange sqref="R31 R50" name="Plage2_5_1_4_1_6_5"/>
    <protectedRange sqref="R32" name="Plage2_5_1_4_1_6_6"/>
    <protectedRange sqref="R33" name="Plage2_5_1_4_1_6_7"/>
  </protectedRanges>
  <mergeCells count="35">
    <mergeCell ref="A5:A6"/>
    <mergeCell ref="A7:A8"/>
    <mergeCell ref="A9:A10"/>
    <mergeCell ref="N10:O10"/>
    <mergeCell ref="T22:X22"/>
    <mergeCell ref="Y22:AB22"/>
    <mergeCell ref="A11:A12"/>
    <mergeCell ref="A13:A14"/>
    <mergeCell ref="A15:A16"/>
    <mergeCell ref="A22:G22"/>
    <mergeCell ref="L23:L24"/>
    <mergeCell ref="M23:M24"/>
    <mergeCell ref="N23:N24"/>
    <mergeCell ref="O23:Q23"/>
    <mergeCell ref="H22:K22"/>
    <mergeCell ref="L22:R22"/>
    <mergeCell ref="R23:R24"/>
    <mergeCell ref="S23:S24"/>
    <mergeCell ref="T23:T24"/>
    <mergeCell ref="U23:U24"/>
    <mergeCell ref="AE22:AE24"/>
    <mergeCell ref="A23:A24"/>
    <mergeCell ref="B23:F23"/>
    <mergeCell ref="G23:G24"/>
    <mergeCell ref="H23:J23"/>
    <mergeCell ref="K23:K24"/>
    <mergeCell ref="AD23:AD24"/>
    <mergeCell ref="Z23:Z24"/>
    <mergeCell ref="AA23:AA24"/>
    <mergeCell ref="AB23:AB24"/>
    <mergeCell ref="AC23:AC24"/>
    <mergeCell ref="V23:V24"/>
    <mergeCell ref="W23:W24"/>
    <mergeCell ref="X23:X24"/>
    <mergeCell ref="Y23:Y24"/>
  </mergeCells>
  <dataValidations count="6">
    <dataValidation type="list" allowBlank="1" showErrorMessage="1" prompt="&#10;" sqref="L26:L55">
      <formula1>"INFO,MOB,VER,ROC,DIV,LAB,FRAG"</formula1>
    </dataValidation>
    <dataValidation type="list" allowBlank="1" showInputMessage="1" showErrorMessage="1" sqref="Y26:Y55">
      <formula1>"DOCBUR,DOCBIBLIO"</formula1>
    </dataValidation>
    <dataValidation type="list" allowBlank="1" showInputMessage="1" showErrorMessage="1" sqref="W26:X55 AD26:AD55 Q5 T26:T55">
      <formula1>"O,N"</formula1>
    </dataValidation>
    <dataValidation type="list" allowBlank="1" showInputMessage="1" showErrorMessage="1" sqref="AD25">
      <formula1>"O/N"</formula1>
    </dataValidation>
    <dataValidation type="list" allowBlank="1" showInputMessage="1" showErrorMessage="1" sqref="N4">
      <formula1>"BUR,SALLE ENSEIGNEMENT, SALLETP, LABO,STOCK REPRO,DIVERS"</formula1>
    </dataValidation>
    <dataValidation type="list" allowBlank="1" showInputMessage="1" showErrorMessage="1" sqref="Q4">
      <formula1>"A-1,A-2,B-1,B-2,C-1,C-2,D-1,D-2,E-1,E-2,F-1,F-2"</formula1>
    </dataValidation>
  </dataValidations>
  <printOptions/>
  <pageMargins left="0.787401575" right="0.787401575" top="0.984251969" bottom="0.984251969" header="0.4921259845" footer="0.492125984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F0"/>
  </sheetPr>
  <dimension ref="A1:AH40"/>
  <sheetViews>
    <sheetView zoomScalePageLayoutView="0" workbookViewId="0" topLeftCell="A19">
      <selection activeCell="D35" sqref="D35:K35"/>
    </sheetView>
  </sheetViews>
  <sheetFormatPr defaultColWidth="11.421875" defaultRowHeight="12.75"/>
  <cols>
    <col min="1" max="1" width="15.8515625" style="5" customWidth="1"/>
    <col min="2" max="2" width="11.28125" style="5" customWidth="1"/>
    <col min="3" max="3" width="7.421875" style="5" customWidth="1"/>
    <col min="4" max="4" width="8.421875" style="5" customWidth="1"/>
    <col min="5" max="5" width="6.7109375" style="5" customWidth="1"/>
    <col min="6" max="6" width="16.8515625" style="5" customWidth="1"/>
    <col min="7" max="7" width="9.57421875" style="7" customWidth="1"/>
    <col min="8" max="8" width="5.7109375" style="9" customWidth="1"/>
    <col min="9" max="9" width="4.421875" style="9" bestFit="1" customWidth="1"/>
    <col min="10" max="10" width="5.421875" style="9" bestFit="1" customWidth="1"/>
    <col min="11" max="11" width="10.00390625" style="9" customWidth="1"/>
    <col min="12" max="12" width="8.421875" style="5" customWidth="1"/>
    <col min="13" max="13" width="32.00390625" style="5" customWidth="1"/>
    <col min="14" max="14" width="3.8515625" style="5" bestFit="1" customWidth="1"/>
    <col min="15" max="15" width="5.00390625" style="5" bestFit="1" customWidth="1"/>
    <col min="16" max="16" width="6.7109375" style="5" customWidth="1"/>
    <col min="17" max="17" width="8.8515625" style="5" customWidth="1"/>
    <col min="18" max="18" width="10.7109375" style="5" customWidth="1"/>
    <col min="19" max="19" width="7.57421875" style="5" customWidth="1"/>
    <col min="20" max="20" width="8.140625" style="9" customWidth="1"/>
    <col min="21" max="22" width="9.8515625" style="9" customWidth="1"/>
    <col min="23" max="24" width="7.28125" style="9" customWidth="1"/>
    <col min="25" max="25" width="9.00390625" style="9" customWidth="1"/>
    <col min="26" max="26" width="24.140625" style="9" customWidth="1"/>
    <col min="27" max="27" width="8.00390625" style="9" bestFit="1" customWidth="1"/>
    <col min="28" max="28" width="8.7109375" style="9" bestFit="1" customWidth="1"/>
    <col min="29" max="30" width="5.7109375" style="9" bestFit="1" customWidth="1"/>
    <col min="31" max="31" width="29.140625" style="9" customWidth="1"/>
    <col min="32" max="33" width="13.7109375" style="5" customWidth="1"/>
    <col min="34" max="34" width="19.421875" style="5" customWidth="1"/>
    <col min="35" max="16384" width="11.421875" style="5" customWidth="1"/>
  </cols>
  <sheetData>
    <row r="1" spans="1:33" ht="21" customHeight="1">
      <c r="A1" s="114" t="s">
        <v>716</v>
      </c>
      <c r="B1" s="114"/>
      <c r="C1" s="117"/>
      <c r="D1" s="116"/>
      <c r="E1" s="116"/>
      <c r="F1" s="116"/>
      <c r="G1" s="116"/>
      <c r="H1" s="118"/>
      <c r="I1" s="118"/>
      <c r="J1" s="118"/>
      <c r="K1" s="118"/>
      <c r="L1" s="116"/>
      <c r="M1" s="116"/>
      <c r="N1" s="116"/>
      <c r="O1" s="116"/>
      <c r="P1" s="116"/>
      <c r="Q1" s="116"/>
      <c r="R1" s="117"/>
      <c r="S1" s="117"/>
      <c r="T1" s="118"/>
      <c r="U1" s="118"/>
      <c r="V1" s="118"/>
      <c r="W1" s="118"/>
      <c r="X1" s="119"/>
      <c r="Y1" s="119"/>
      <c r="Z1" s="119"/>
      <c r="AA1" s="119"/>
      <c r="AB1" s="119"/>
      <c r="AC1" s="119"/>
      <c r="AD1" s="119"/>
      <c r="AE1" s="118"/>
      <c r="AF1" s="2"/>
      <c r="AG1" s="2"/>
    </row>
    <row r="2" spans="1:33" ht="15.75">
      <c r="A2" s="18" t="s">
        <v>40</v>
      </c>
      <c r="B2" s="18" t="s">
        <v>145</v>
      </c>
      <c r="C2" s="19"/>
      <c r="D2" s="20"/>
      <c r="E2" s="20"/>
      <c r="F2" s="20"/>
      <c r="G2" s="20"/>
      <c r="H2" s="18"/>
      <c r="I2" s="21"/>
      <c r="J2" s="26"/>
      <c r="K2" s="19"/>
      <c r="L2" s="20"/>
      <c r="M2" s="20"/>
      <c r="N2" s="20"/>
      <c r="O2" s="20"/>
      <c r="P2" s="20"/>
      <c r="Q2" s="20"/>
      <c r="R2" s="19"/>
      <c r="S2" s="19"/>
      <c r="T2" s="21"/>
      <c r="U2" s="21"/>
      <c r="V2" s="21"/>
      <c r="W2" s="21"/>
      <c r="X2" s="250"/>
      <c r="Y2" s="250"/>
      <c r="Z2" s="250"/>
      <c r="AA2" s="250"/>
      <c r="AB2" s="250"/>
      <c r="AC2" s="250"/>
      <c r="AD2" s="250"/>
      <c r="AE2" s="21"/>
      <c r="AF2" s="2"/>
      <c r="AG2" s="2"/>
    </row>
    <row r="3" spans="1:31" s="2" customFormat="1" ht="16.5" thickBot="1">
      <c r="A3" s="137"/>
      <c r="B3" s="137"/>
      <c r="D3" s="138"/>
      <c r="E3" s="138"/>
      <c r="F3" s="138"/>
      <c r="G3" s="138"/>
      <c r="H3" s="137"/>
      <c r="I3" s="15"/>
      <c r="J3" s="143"/>
      <c r="L3" s="138"/>
      <c r="M3" s="138"/>
      <c r="N3" s="138"/>
      <c r="O3" s="138"/>
      <c r="P3" s="138"/>
      <c r="Q3" s="138"/>
      <c r="T3" s="15"/>
      <c r="U3" s="15"/>
      <c r="V3" s="15"/>
      <c r="W3" s="15"/>
      <c r="X3" s="16"/>
      <c r="Y3" s="16"/>
      <c r="Z3" s="16"/>
      <c r="AA3" s="16"/>
      <c r="AB3" s="16"/>
      <c r="AC3" s="16"/>
      <c r="AD3" s="16"/>
      <c r="AE3" s="15"/>
    </row>
    <row r="4" spans="1:31" ht="15.75">
      <c r="A4"/>
      <c r="B4"/>
      <c r="C4"/>
      <c r="D4"/>
      <c r="E4"/>
      <c r="F4"/>
      <c r="G4"/>
      <c r="H4"/>
      <c r="I4"/>
      <c r="J4"/>
      <c r="K4"/>
      <c r="L4" s="175" t="s">
        <v>67</v>
      </c>
      <c r="M4" s="176"/>
      <c r="N4" s="229" t="s">
        <v>82</v>
      </c>
      <c r="O4" s="177"/>
      <c r="P4" s="178"/>
      <c r="Q4" s="246" t="s">
        <v>68</v>
      </c>
      <c r="R4"/>
      <c r="S4" s="140"/>
      <c r="T4" s="138"/>
      <c r="U4" s="174"/>
      <c r="V4" s="174"/>
      <c r="W4" s="140"/>
      <c r="X4" s="140"/>
      <c r="Y4" s="16"/>
      <c r="Z4" s="15"/>
      <c r="AA4" s="15"/>
      <c r="AB4" s="15"/>
      <c r="AC4" s="15"/>
      <c r="AD4" s="15"/>
      <c r="AE4" s="15"/>
    </row>
    <row r="5" spans="1:31" ht="15.75">
      <c r="A5" s="408" t="s">
        <v>13</v>
      </c>
      <c r="B5" s="237" t="s">
        <v>100</v>
      </c>
      <c r="C5" s="187" t="s">
        <v>68</v>
      </c>
      <c r="D5" s="138"/>
      <c r="E5" s="138"/>
      <c r="F5" s="138"/>
      <c r="G5" s="138"/>
      <c r="H5" s="15"/>
      <c r="I5" s="15"/>
      <c r="J5" s="143"/>
      <c r="K5" s="2"/>
      <c r="L5" s="179" t="s">
        <v>98</v>
      </c>
      <c r="M5" s="180"/>
      <c r="N5" s="180"/>
      <c r="O5" s="181"/>
      <c r="P5" s="182"/>
      <c r="Q5" s="247" t="s">
        <v>99</v>
      </c>
      <c r="R5"/>
      <c r="S5" s="244"/>
      <c r="T5" s="138"/>
      <c r="U5" s="139"/>
      <c r="V5" s="139"/>
      <c r="W5" s="140"/>
      <c r="X5" s="141"/>
      <c r="Y5" s="16"/>
      <c r="Z5" s="15"/>
      <c r="AA5" s="15"/>
      <c r="AB5" s="15"/>
      <c r="AC5" s="15"/>
      <c r="AD5" s="15"/>
      <c r="AE5" s="15"/>
    </row>
    <row r="6" spans="1:31" ht="15.75">
      <c r="A6" s="409"/>
      <c r="B6" s="187"/>
      <c r="C6" s="187" t="s">
        <v>69</v>
      </c>
      <c r="D6" s="138"/>
      <c r="E6" s="138"/>
      <c r="F6" s="138"/>
      <c r="G6" s="138"/>
      <c r="H6" s="15"/>
      <c r="I6" s="15"/>
      <c r="J6" s="143"/>
      <c r="K6" s="2"/>
      <c r="L6" s="179" t="s">
        <v>101</v>
      </c>
      <c r="M6" s="180"/>
      <c r="N6" s="180"/>
      <c r="O6" s="181"/>
      <c r="P6" s="182"/>
      <c r="Q6" s="248">
        <v>0</v>
      </c>
      <c r="R6"/>
      <c r="S6" s="244"/>
      <c r="T6" s="138"/>
      <c r="U6" s="139"/>
      <c r="V6" s="139"/>
      <c r="W6" s="140"/>
      <c r="X6" s="141"/>
      <c r="Y6" s="16"/>
      <c r="Z6" s="15"/>
      <c r="AA6" s="15"/>
      <c r="AB6" s="15"/>
      <c r="AC6" s="15"/>
      <c r="AD6" s="15"/>
      <c r="AE6" s="15"/>
    </row>
    <row r="7" spans="1:31" ht="18" customHeight="1">
      <c r="A7" s="408" t="s">
        <v>66</v>
      </c>
      <c r="B7" s="237" t="s">
        <v>100</v>
      </c>
      <c r="C7" s="187" t="s">
        <v>70</v>
      </c>
      <c r="D7" s="138"/>
      <c r="E7" s="138"/>
      <c r="F7" s="138"/>
      <c r="G7" s="138"/>
      <c r="H7" s="15"/>
      <c r="I7" s="15"/>
      <c r="J7" s="143"/>
      <c r="K7" s="2"/>
      <c r="L7" s="179" t="s">
        <v>103</v>
      </c>
      <c r="M7" s="180"/>
      <c r="N7" s="180"/>
      <c r="O7" s="181"/>
      <c r="P7" s="182"/>
      <c r="Q7" s="251" t="e">
        <f>Q8/Q6</f>
        <v>#DIV/0!</v>
      </c>
      <c r="R7"/>
      <c r="S7" s="244"/>
      <c r="T7" s="138"/>
      <c r="U7" s="139"/>
      <c r="V7" s="139"/>
      <c r="W7" s="140"/>
      <c r="X7" s="141"/>
      <c r="Y7" s="16"/>
      <c r="Z7" s="15"/>
      <c r="AA7" s="15"/>
      <c r="AB7" s="15"/>
      <c r="AC7" s="15"/>
      <c r="AD7" s="15"/>
      <c r="AE7" s="15"/>
    </row>
    <row r="8" spans="1:31" ht="16.5" thickBot="1">
      <c r="A8" s="409"/>
      <c r="B8" s="187"/>
      <c r="C8" s="187" t="s">
        <v>71</v>
      </c>
      <c r="D8" s="138"/>
      <c r="E8" s="138"/>
      <c r="F8" s="138"/>
      <c r="G8" s="138"/>
      <c r="H8" s="15"/>
      <c r="I8" s="15"/>
      <c r="J8" s="143"/>
      <c r="K8" s="2"/>
      <c r="L8" s="183" t="s">
        <v>102</v>
      </c>
      <c r="M8" s="184"/>
      <c r="N8" s="184"/>
      <c r="O8" s="185"/>
      <c r="P8" s="186"/>
      <c r="Q8" s="249">
        <f>SUM($R$26:$R$967)+SUM($AB$26:$AB$967)</f>
        <v>5.400800000000001</v>
      </c>
      <c r="R8"/>
      <c r="S8" s="244"/>
      <c r="T8" s="138"/>
      <c r="U8" s="139"/>
      <c r="V8" s="139"/>
      <c r="W8" s="140"/>
      <c r="X8" s="142"/>
      <c r="Y8" s="16"/>
      <c r="Z8" s="15"/>
      <c r="AA8" s="15"/>
      <c r="AB8" s="15"/>
      <c r="AC8" s="15"/>
      <c r="AD8" s="15"/>
      <c r="AE8" s="15"/>
    </row>
    <row r="9" spans="1:31" ht="16.5" thickBot="1">
      <c r="A9" s="408" t="s">
        <v>14</v>
      </c>
      <c r="B9" s="237" t="s">
        <v>100</v>
      </c>
      <c r="C9" s="187" t="s">
        <v>72</v>
      </c>
      <c r="D9" s="138"/>
      <c r="E9" s="138"/>
      <c r="F9" s="138"/>
      <c r="G9" s="138"/>
      <c r="H9" s="15"/>
      <c r="I9" s="15"/>
      <c r="J9" s="143"/>
      <c r="K9" s="2"/>
      <c r="L9" s="137"/>
      <c r="M9" s="138"/>
      <c r="N9" s="138"/>
      <c r="O9" s="139"/>
      <c r="P9" s="140"/>
      <c r="Q9" s="142"/>
      <c r="R9" s="244"/>
      <c r="S9" s="244"/>
      <c r="T9" s="138"/>
      <c r="U9" s="139"/>
      <c r="V9" s="139"/>
      <c r="W9" s="140"/>
      <c r="X9" s="142"/>
      <c r="Y9" s="16"/>
      <c r="Z9" s="15"/>
      <c r="AA9" s="15"/>
      <c r="AB9" s="15"/>
      <c r="AC9" s="15"/>
      <c r="AD9" s="15"/>
      <c r="AE9" s="15"/>
    </row>
    <row r="10" spans="1:31" ht="24" customHeight="1" thickBot="1">
      <c r="A10" s="409"/>
      <c r="B10" s="187"/>
      <c r="C10" s="187" t="s">
        <v>73</v>
      </c>
      <c r="D10" s="138"/>
      <c r="E10" s="138"/>
      <c r="F10" s="138"/>
      <c r="G10" s="138"/>
      <c r="H10" s="15"/>
      <c r="I10" s="15"/>
      <c r="J10" s="143"/>
      <c r="K10" s="2"/>
      <c r="L10" s="239" t="s">
        <v>42</v>
      </c>
      <c r="M10" s="240"/>
      <c r="N10" s="406" t="s">
        <v>94</v>
      </c>
      <c r="O10" s="407"/>
      <c r="P10" s="230" t="s">
        <v>59</v>
      </c>
      <c r="Q10" s="230" t="s">
        <v>91</v>
      </c>
      <c r="R10" s="244"/>
      <c r="S10" s="244"/>
      <c r="T10" s="138"/>
      <c r="U10" s="139"/>
      <c r="V10" s="139"/>
      <c r="W10" s="140"/>
      <c r="X10" s="142"/>
      <c r="Y10" s="16"/>
      <c r="Z10" s="15"/>
      <c r="AA10" s="15"/>
      <c r="AB10" s="15"/>
      <c r="AC10" s="15"/>
      <c r="AD10" s="15"/>
      <c r="AE10" s="15"/>
    </row>
    <row r="11" spans="1:31" ht="16.5" thickBot="1">
      <c r="A11" s="408" t="s">
        <v>11</v>
      </c>
      <c r="B11" s="237" t="s">
        <v>100</v>
      </c>
      <c r="C11" s="187" t="s">
        <v>74</v>
      </c>
      <c r="D11" s="138"/>
      <c r="E11" s="138"/>
      <c r="F11" s="138"/>
      <c r="G11" s="138"/>
      <c r="H11" s="15"/>
      <c r="I11" s="15"/>
      <c r="J11" s="143"/>
      <c r="K11" s="2"/>
      <c r="L11" s="241" t="s">
        <v>83</v>
      </c>
      <c r="M11" s="242"/>
      <c r="N11" s="238"/>
      <c r="O11" s="243">
        <f>SUMIF($L$26:$L$967,"INFO",$R$26:$R$967)</f>
        <v>0.6</v>
      </c>
      <c r="P11" s="233">
        <f>SUMIF($L$26:$L$967,"INFO",$S$26:$S$967)</f>
        <v>0</v>
      </c>
      <c r="Q11" s="234">
        <f>O11-P11</f>
        <v>0.6</v>
      </c>
      <c r="R11" s="244"/>
      <c r="S11" s="244"/>
      <c r="T11" s="138"/>
      <c r="U11" s="139"/>
      <c r="V11" s="139"/>
      <c r="W11" s="140"/>
      <c r="X11" s="142"/>
      <c r="Y11" s="16"/>
      <c r="Z11" s="15"/>
      <c r="AA11" s="15"/>
      <c r="AB11" s="15"/>
      <c r="AC11" s="15"/>
      <c r="AD11" s="15"/>
      <c r="AE11" s="15"/>
    </row>
    <row r="12" spans="1:31" ht="16.5" thickBot="1">
      <c r="A12" s="409"/>
      <c r="B12" s="187"/>
      <c r="C12" s="187" t="s">
        <v>75</v>
      </c>
      <c r="D12" s="138"/>
      <c r="E12" s="138"/>
      <c r="F12" s="138"/>
      <c r="G12" s="138"/>
      <c r="H12" s="15"/>
      <c r="I12" s="15"/>
      <c r="J12" s="143"/>
      <c r="K12" s="2"/>
      <c r="L12" s="241" t="s">
        <v>84</v>
      </c>
      <c r="M12" s="242"/>
      <c r="N12" s="238"/>
      <c r="O12" s="233">
        <f>SUMIF($L$26:$L$967,"MOB",$R$26:$R$967)</f>
        <v>4.4808</v>
      </c>
      <c r="P12" s="233">
        <f>SUMIF($L$26:$L$967,"MOB",$S$26:$S$967)</f>
        <v>0</v>
      </c>
      <c r="Q12" s="234">
        <f aca="true" t="shared" si="0" ref="Q12:Q19">O12-P12</f>
        <v>4.4808</v>
      </c>
      <c r="R12" s="244"/>
      <c r="S12" s="244"/>
      <c r="T12" s="138"/>
      <c r="U12" s="139"/>
      <c r="V12" s="139"/>
      <c r="W12" s="140"/>
      <c r="X12" s="142"/>
      <c r="Y12" s="16"/>
      <c r="Z12" s="15"/>
      <c r="AA12" s="15"/>
      <c r="AB12" s="15"/>
      <c r="AC12" s="15"/>
      <c r="AD12" s="15"/>
      <c r="AE12" s="15"/>
    </row>
    <row r="13" spans="1:31" ht="16.5" thickBot="1">
      <c r="A13" s="408" t="s">
        <v>15</v>
      </c>
      <c r="B13" s="237" t="s">
        <v>100</v>
      </c>
      <c r="C13" s="187" t="s">
        <v>76</v>
      </c>
      <c r="D13" s="138"/>
      <c r="E13" s="138"/>
      <c r="F13" s="138"/>
      <c r="G13" s="138"/>
      <c r="H13" s="15"/>
      <c r="I13" s="15"/>
      <c r="J13" s="143"/>
      <c r="K13" s="2"/>
      <c r="L13" s="241" t="s">
        <v>85</v>
      </c>
      <c r="M13" s="242"/>
      <c r="N13" s="238"/>
      <c r="O13" s="233">
        <f>SUMIF($L$26:$L$960,"DIV",$R$26:$R$960)</f>
        <v>0.02</v>
      </c>
      <c r="P13" s="233">
        <f>SUMIF($L$26:$L$967,"DIV",$S$26:$S$967)</f>
        <v>0</v>
      </c>
      <c r="Q13" s="234">
        <f t="shared" si="0"/>
        <v>0.02</v>
      </c>
      <c r="R13" s="244"/>
      <c r="S13" s="244"/>
      <c r="T13" s="138"/>
      <c r="U13" s="139"/>
      <c r="V13" s="139"/>
      <c r="W13" s="140"/>
      <c r="X13" s="142"/>
      <c r="Y13" s="16"/>
      <c r="Z13" s="15"/>
      <c r="AA13" s="15"/>
      <c r="AB13" s="15"/>
      <c r="AC13" s="15"/>
      <c r="AD13" s="15"/>
      <c r="AE13" s="15"/>
    </row>
    <row r="14" spans="1:34" s="28" customFormat="1" ht="15.75" thickBot="1">
      <c r="A14" s="409"/>
      <c r="B14" s="187"/>
      <c r="C14" s="187" t="s">
        <v>77</v>
      </c>
      <c r="D14" s="27"/>
      <c r="E14" s="27"/>
      <c r="F14" s="27"/>
      <c r="G14" s="27"/>
      <c r="H14" s="11"/>
      <c r="I14" s="10"/>
      <c r="J14" s="10"/>
      <c r="K14" s="10"/>
      <c r="L14" s="241" t="s">
        <v>86</v>
      </c>
      <c r="M14" s="242"/>
      <c r="N14" s="238"/>
      <c r="O14" s="233">
        <f>SUMIF($L$26:$L$960,"LAB",$R$26:$R$960)</f>
        <v>0</v>
      </c>
      <c r="P14" s="233">
        <f>SUMIF($L$26:$L$967,"LAB",$S$26:$S$967)</f>
        <v>0</v>
      </c>
      <c r="Q14" s="234">
        <f t="shared" si="0"/>
        <v>0</v>
      </c>
      <c r="R14" s="245"/>
      <c r="S14" s="245"/>
      <c r="T14" s="11"/>
      <c r="U14" s="11"/>
      <c r="V14" s="11"/>
      <c r="W14" s="11"/>
      <c r="X14" s="10"/>
      <c r="Y14" s="10"/>
      <c r="Z14" s="10"/>
      <c r="AA14" s="10"/>
      <c r="AB14" s="10"/>
      <c r="AC14" s="10"/>
      <c r="AD14" s="10"/>
      <c r="AE14" s="11"/>
      <c r="AF14" s="27"/>
      <c r="AG14" s="27"/>
      <c r="AH14" s="8"/>
    </row>
    <row r="15" spans="1:31" ht="16.5" thickBot="1">
      <c r="A15" s="408" t="s">
        <v>65</v>
      </c>
      <c r="B15" s="237" t="s">
        <v>100</v>
      </c>
      <c r="C15" s="187" t="s">
        <v>78</v>
      </c>
      <c r="D15" s="138"/>
      <c r="E15" s="138"/>
      <c r="F15" s="138"/>
      <c r="G15" s="138"/>
      <c r="H15" s="15"/>
      <c r="I15" s="15"/>
      <c r="J15" s="143"/>
      <c r="K15" s="2"/>
      <c r="L15" s="241" t="s">
        <v>87</v>
      </c>
      <c r="M15" s="242"/>
      <c r="N15" s="238"/>
      <c r="O15" s="233">
        <f>SUMIF($L$26:$L$960,"FRAG",$R$26:$R$960)</f>
        <v>0</v>
      </c>
      <c r="P15" s="233">
        <f>SUMIF($L$26:$L$967,"FRAG",$S$26:$S$967)</f>
        <v>0</v>
      </c>
      <c r="Q15" s="234">
        <f t="shared" si="0"/>
        <v>0</v>
      </c>
      <c r="R15" s="244"/>
      <c r="S15" s="244"/>
      <c r="T15" s="138"/>
      <c r="U15" s="139"/>
      <c r="V15" s="139"/>
      <c r="W15" s="140"/>
      <c r="X15" s="142"/>
      <c r="Y15" s="16"/>
      <c r="Z15" s="15"/>
      <c r="AA15" s="15"/>
      <c r="AB15" s="15"/>
      <c r="AC15" s="15"/>
      <c r="AD15" s="15"/>
      <c r="AE15" s="15"/>
    </row>
    <row r="16" spans="1:31" ht="16.5" thickBot="1">
      <c r="A16" s="409"/>
      <c r="B16" s="187"/>
      <c r="C16" s="187" t="s">
        <v>79</v>
      </c>
      <c r="D16" s="138"/>
      <c r="E16" s="138"/>
      <c r="F16" s="138"/>
      <c r="G16" s="138"/>
      <c r="H16" s="15"/>
      <c r="I16" s="15"/>
      <c r="J16" s="143"/>
      <c r="K16" s="2"/>
      <c r="L16" s="241" t="s">
        <v>88</v>
      </c>
      <c r="M16" s="242"/>
      <c r="N16" s="238"/>
      <c r="O16" s="233">
        <f>SUMIF($L$26:$L$960,"VER",$R$26:$R$960)</f>
        <v>0</v>
      </c>
      <c r="P16" s="233">
        <f>SUMIF($L$26:$L$967,"VER",$S$26:$S$967)</f>
        <v>0</v>
      </c>
      <c r="Q16" s="234">
        <f t="shared" si="0"/>
        <v>0</v>
      </c>
      <c r="R16" s="244"/>
      <c r="S16" s="244"/>
      <c r="T16" s="138"/>
      <c r="U16" s="139"/>
      <c r="V16" s="139"/>
      <c r="W16" s="140"/>
      <c r="X16" s="142"/>
      <c r="Y16" s="16"/>
      <c r="Z16" s="15"/>
      <c r="AA16" s="15"/>
      <c r="AB16" s="15"/>
      <c r="AC16" s="15"/>
      <c r="AD16" s="15"/>
      <c r="AE16" s="15"/>
    </row>
    <row r="17" spans="1:31" ht="16.5" thickBot="1">
      <c r="A17" s="137"/>
      <c r="B17" s="137"/>
      <c r="C17" s="2"/>
      <c r="D17" s="138"/>
      <c r="E17" s="138"/>
      <c r="F17" s="138"/>
      <c r="G17" s="138"/>
      <c r="H17" s="15"/>
      <c r="I17" s="15"/>
      <c r="J17" s="143"/>
      <c r="K17" s="2"/>
      <c r="L17" s="241" t="s">
        <v>89</v>
      </c>
      <c r="M17" s="242"/>
      <c r="N17" s="238"/>
      <c r="O17" s="233">
        <f>SUMIF($L$26:$L$967,"ROC",$R$26:$R$967)</f>
        <v>0</v>
      </c>
      <c r="P17" s="233">
        <f>SUMIF($L$26:$L$967,"ROC",$S$26:$S$967)</f>
        <v>0</v>
      </c>
      <c r="Q17" s="234">
        <f t="shared" si="0"/>
        <v>0</v>
      </c>
      <c r="R17" s="244"/>
      <c r="S17" s="244"/>
      <c r="T17" s="138"/>
      <c r="U17" s="139"/>
      <c r="V17" s="139"/>
      <c r="W17" s="140"/>
      <c r="X17" s="142"/>
      <c r="Y17" s="16"/>
      <c r="Z17" s="15"/>
      <c r="AA17" s="15"/>
      <c r="AB17" s="15"/>
      <c r="AC17" s="15"/>
      <c r="AD17" s="15"/>
      <c r="AE17" s="15"/>
    </row>
    <row r="18" spans="1:34" s="28" customFormat="1" ht="15.75" thickBot="1">
      <c r="A18" s="50"/>
      <c r="B18" s="27"/>
      <c r="C18" s="29"/>
      <c r="D18" s="27"/>
      <c r="E18" s="27"/>
      <c r="F18" s="27"/>
      <c r="G18" s="27"/>
      <c r="H18" s="11"/>
      <c r="I18" s="10"/>
      <c r="J18" s="10"/>
      <c r="K18" s="10"/>
      <c r="L18" s="241" t="s">
        <v>96</v>
      </c>
      <c r="M18" s="242"/>
      <c r="N18" s="238"/>
      <c r="O18" s="233">
        <f>SUMIF($Y$26:$Y$967,"DOCBUR",$AB$26:$AB$967)</f>
        <v>0.3</v>
      </c>
      <c r="P18" s="233">
        <f>SUMIF($Y$26:$Y$967,"DOCBUR",$AC$26:$AC$967)</f>
        <v>0</v>
      </c>
      <c r="Q18" s="234">
        <f t="shared" si="0"/>
        <v>0.3</v>
      </c>
      <c r="R18" s="245"/>
      <c r="S18" s="245"/>
      <c r="T18" s="11"/>
      <c r="U18" s="11"/>
      <c r="V18" s="11"/>
      <c r="W18" s="11"/>
      <c r="X18" s="10"/>
      <c r="Y18" s="10"/>
      <c r="Z18" s="10"/>
      <c r="AA18" s="10"/>
      <c r="AB18" s="10"/>
      <c r="AC18" s="10"/>
      <c r="AD18" s="10"/>
      <c r="AE18" s="11"/>
      <c r="AF18" s="27"/>
      <c r="AG18" s="27"/>
      <c r="AH18" s="8"/>
    </row>
    <row r="19" spans="1:31" ht="16.5" thickBot="1">
      <c r="A19" s="137"/>
      <c r="B19" s="137"/>
      <c r="C19" s="2"/>
      <c r="D19" s="138"/>
      <c r="E19" s="138"/>
      <c r="F19" s="138"/>
      <c r="G19" s="138"/>
      <c r="H19" s="15"/>
      <c r="I19" s="15"/>
      <c r="J19" s="143"/>
      <c r="K19" s="2"/>
      <c r="L19" s="241" t="s">
        <v>97</v>
      </c>
      <c r="M19" s="242"/>
      <c r="N19" s="238"/>
      <c r="O19" s="233">
        <f>SUMIF($Y$26:$Y$967,"DOCBIBLIO",$AB$26:$AB$967)</f>
        <v>0</v>
      </c>
      <c r="P19" s="233">
        <f>SUMIF($Y$26:$Y$967,"DOCBIBLIO",$AC$26:$AC$967)</f>
        <v>0</v>
      </c>
      <c r="Q19" s="234">
        <f t="shared" si="0"/>
        <v>0</v>
      </c>
      <c r="R19" s="244"/>
      <c r="S19" s="244"/>
      <c r="T19" s="138"/>
      <c r="U19" s="139"/>
      <c r="V19" s="139"/>
      <c r="W19" s="140"/>
      <c r="X19" s="142"/>
      <c r="Y19" s="16"/>
      <c r="Z19" s="15"/>
      <c r="AA19" s="15"/>
      <c r="AB19" s="15"/>
      <c r="AC19" s="15"/>
      <c r="AD19" s="15"/>
      <c r="AE19" s="15"/>
    </row>
    <row r="20" spans="1:31" ht="15.75">
      <c r="A20" s="137"/>
      <c r="B20" s="137"/>
      <c r="C20" s="2"/>
      <c r="D20" s="138"/>
      <c r="E20" s="138"/>
      <c r="F20" s="138"/>
      <c r="G20" s="138"/>
      <c r="H20" s="15"/>
      <c r="I20" s="15"/>
      <c r="J20" s="143"/>
      <c r="K20" s="2"/>
      <c r="L20" s="137"/>
      <c r="M20" s="138"/>
      <c r="N20" s="138"/>
      <c r="O20" s="139"/>
      <c r="P20" s="140"/>
      <c r="Q20" s="142"/>
      <c r="R20" s="244"/>
      <c r="S20" s="244"/>
      <c r="T20" s="138"/>
      <c r="U20" s="139"/>
      <c r="V20" s="139"/>
      <c r="W20" s="140"/>
      <c r="X20" s="142"/>
      <c r="Y20" s="16"/>
      <c r="Z20" s="15"/>
      <c r="AA20" s="15"/>
      <c r="AB20" s="15"/>
      <c r="AC20" s="15"/>
      <c r="AD20" s="15"/>
      <c r="AE20" s="15"/>
    </row>
    <row r="21" spans="1:34" s="28" customFormat="1" ht="13.5" thickBot="1">
      <c r="A21" s="50"/>
      <c r="B21" s="27"/>
      <c r="C21" s="29"/>
      <c r="D21" s="27"/>
      <c r="E21" s="27"/>
      <c r="F21" s="27"/>
      <c r="G21" s="27"/>
      <c r="H21" s="11"/>
      <c r="I21" s="10"/>
      <c r="J21" s="10"/>
      <c r="K21" s="10"/>
      <c r="L21" s="27"/>
      <c r="M21" s="27"/>
      <c r="N21" s="27"/>
      <c r="O21" s="27"/>
      <c r="P21" s="27"/>
      <c r="Q21" s="27"/>
      <c r="R21" s="27"/>
      <c r="S21" s="27"/>
      <c r="T21" s="11"/>
      <c r="U21" s="11"/>
      <c r="V21" s="11"/>
      <c r="W21" s="11"/>
      <c r="X21" s="10"/>
      <c r="Y21" s="10"/>
      <c r="Z21" s="10"/>
      <c r="AA21" s="10"/>
      <c r="AB21" s="10"/>
      <c r="AC21" s="10"/>
      <c r="AD21" s="10"/>
      <c r="AE21" s="11"/>
      <c r="AF21" s="27"/>
      <c r="AG21" s="27"/>
      <c r="AH21" s="8"/>
    </row>
    <row r="22" spans="1:31" ht="12.75">
      <c r="A22" s="375" t="s">
        <v>16</v>
      </c>
      <c r="B22" s="376"/>
      <c r="C22" s="377"/>
      <c r="D22" s="377"/>
      <c r="E22" s="377"/>
      <c r="F22" s="377"/>
      <c r="G22" s="378"/>
      <c r="H22" s="372" t="s">
        <v>27</v>
      </c>
      <c r="I22" s="373"/>
      <c r="J22" s="373"/>
      <c r="K22" s="374"/>
      <c r="L22" s="372" t="s">
        <v>55</v>
      </c>
      <c r="M22" s="373"/>
      <c r="N22" s="373"/>
      <c r="O22" s="373"/>
      <c r="P22" s="373"/>
      <c r="Q22" s="373"/>
      <c r="R22" s="374"/>
      <c r="S22" s="163"/>
      <c r="T22" s="390" t="s">
        <v>95</v>
      </c>
      <c r="U22" s="391"/>
      <c r="V22" s="391"/>
      <c r="W22" s="391"/>
      <c r="X22" s="391"/>
      <c r="Y22" s="404" t="s">
        <v>35</v>
      </c>
      <c r="Z22" s="405"/>
      <c r="AA22" s="405"/>
      <c r="AB22" s="405"/>
      <c r="AC22" s="191"/>
      <c r="AD22" s="167"/>
      <c r="AE22" s="395" t="s">
        <v>0</v>
      </c>
    </row>
    <row r="23" spans="1:31" ht="12.75" customHeight="1">
      <c r="A23" s="382" t="s">
        <v>24</v>
      </c>
      <c r="B23" s="384" t="s">
        <v>25</v>
      </c>
      <c r="C23" s="385"/>
      <c r="D23" s="385"/>
      <c r="E23" s="385"/>
      <c r="F23" s="386"/>
      <c r="G23" s="383" t="s">
        <v>19</v>
      </c>
      <c r="H23" s="379"/>
      <c r="I23" s="380"/>
      <c r="J23" s="380"/>
      <c r="K23" s="381" t="s">
        <v>22</v>
      </c>
      <c r="L23" s="392" t="s">
        <v>4</v>
      </c>
      <c r="M23" s="393" t="s">
        <v>26</v>
      </c>
      <c r="N23" s="393" t="s">
        <v>20</v>
      </c>
      <c r="O23" s="380" t="s">
        <v>30</v>
      </c>
      <c r="P23" s="380"/>
      <c r="Q23" s="380"/>
      <c r="R23" s="388" t="s">
        <v>722</v>
      </c>
      <c r="S23" s="388" t="s">
        <v>92</v>
      </c>
      <c r="T23" s="379" t="s">
        <v>90</v>
      </c>
      <c r="U23" s="387" t="s">
        <v>44</v>
      </c>
      <c r="V23" s="387" t="s">
        <v>93</v>
      </c>
      <c r="W23" s="387" t="s">
        <v>48</v>
      </c>
      <c r="X23" s="394" t="s">
        <v>45</v>
      </c>
      <c r="Y23" s="401" t="s">
        <v>31</v>
      </c>
      <c r="Z23" s="399" t="s">
        <v>26</v>
      </c>
      <c r="AA23" s="399" t="s">
        <v>724</v>
      </c>
      <c r="AB23" s="399" t="s">
        <v>723</v>
      </c>
      <c r="AC23" s="387" t="s">
        <v>92</v>
      </c>
      <c r="AD23" s="398" t="s">
        <v>56</v>
      </c>
      <c r="AE23" s="396"/>
    </row>
    <row r="24" spans="1:31" ht="23.25" customHeight="1">
      <c r="A24" s="382"/>
      <c r="B24" s="25" t="s">
        <v>37</v>
      </c>
      <c r="C24" s="51" t="s">
        <v>17</v>
      </c>
      <c r="D24" s="51" t="s">
        <v>18</v>
      </c>
      <c r="E24" s="51" t="s">
        <v>23</v>
      </c>
      <c r="F24" s="120" t="s">
        <v>41</v>
      </c>
      <c r="G24" s="383" t="s">
        <v>19</v>
      </c>
      <c r="H24" s="123" t="s">
        <v>17</v>
      </c>
      <c r="I24" s="12" t="s">
        <v>18</v>
      </c>
      <c r="J24" s="12" t="s">
        <v>19</v>
      </c>
      <c r="K24" s="381"/>
      <c r="L24" s="392"/>
      <c r="M24" s="393" t="s">
        <v>26</v>
      </c>
      <c r="N24" s="393" t="s">
        <v>20</v>
      </c>
      <c r="O24" s="51" t="s">
        <v>80</v>
      </c>
      <c r="P24" s="51" t="s">
        <v>81</v>
      </c>
      <c r="Q24" s="51" t="s">
        <v>21</v>
      </c>
      <c r="R24" s="410"/>
      <c r="S24" s="389"/>
      <c r="T24" s="379"/>
      <c r="U24" s="387"/>
      <c r="V24" s="387"/>
      <c r="W24" s="387"/>
      <c r="X24" s="387"/>
      <c r="Y24" s="402"/>
      <c r="Z24" s="400"/>
      <c r="AA24" s="400"/>
      <c r="AB24" s="400"/>
      <c r="AC24" s="403"/>
      <c r="AD24" s="398"/>
      <c r="AE24" s="397"/>
    </row>
    <row r="25" spans="1:31" ht="12.75">
      <c r="A25" s="213"/>
      <c r="B25" s="214"/>
      <c r="C25" s="215"/>
      <c r="D25" s="215"/>
      <c r="E25" s="215"/>
      <c r="F25" s="215"/>
      <c r="G25" s="216"/>
      <c r="H25" s="217"/>
      <c r="I25" s="218"/>
      <c r="J25" s="218"/>
      <c r="K25" s="219"/>
      <c r="L25" s="213"/>
      <c r="M25" s="220"/>
      <c r="N25" s="220"/>
      <c r="O25" s="215"/>
      <c r="P25" s="215"/>
      <c r="Q25" s="215"/>
      <c r="R25" s="221"/>
      <c r="S25" s="222"/>
      <c r="T25" s="223"/>
      <c r="U25" s="223"/>
      <c r="V25" s="223"/>
      <c r="W25" s="223"/>
      <c r="X25" s="223"/>
      <c r="Y25" s="225"/>
      <c r="Z25" s="223"/>
      <c r="AA25" s="223"/>
      <c r="AB25" s="223"/>
      <c r="AC25" s="223"/>
      <c r="AD25" s="224"/>
      <c r="AE25" s="221"/>
    </row>
    <row r="26" spans="1:31" s="22" customFormat="1" ht="12.75">
      <c r="A26" s="199" t="s">
        <v>718</v>
      </c>
      <c r="B26" s="200" t="s">
        <v>122</v>
      </c>
      <c r="C26" s="296" t="s">
        <v>733</v>
      </c>
      <c r="D26" s="345" t="s">
        <v>145</v>
      </c>
      <c r="E26" s="480">
        <v>413</v>
      </c>
      <c r="F26" s="345"/>
      <c r="G26" s="348" t="s">
        <v>394</v>
      </c>
      <c r="H26" s="353"/>
      <c r="I26" s="354"/>
      <c r="J26" s="346"/>
      <c r="K26" s="355" t="s">
        <v>768</v>
      </c>
      <c r="L26" s="201" t="s">
        <v>32</v>
      </c>
      <c r="M26" s="205" t="s">
        <v>134</v>
      </c>
      <c r="N26" s="205">
        <v>1</v>
      </c>
      <c r="O26" s="205">
        <v>120</v>
      </c>
      <c r="P26" s="205">
        <v>40</v>
      </c>
      <c r="Q26" s="205">
        <v>96</v>
      </c>
      <c r="R26" s="128">
        <f>(O26*P26*Q26)/1000000</f>
        <v>0.4608</v>
      </c>
      <c r="S26" s="231">
        <f>IF(T26="O",R26,0)</f>
        <v>0</v>
      </c>
      <c r="T26" s="207" t="s">
        <v>719</v>
      </c>
      <c r="U26" s="202"/>
      <c r="V26" s="202"/>
      <c r="W26" s="208"/>
      <c r="X26" s="208"/>
      <c r="Y26" s="209" t="s">
        <v>60</v>
      </c>
      <c r="Z26" s="210" t="s">
        <v>268</v>
      </c>
      <c r="AA26" s="202">
        <v>2</v>
      </c>
      <c r="AB26" s="202">
        <v>0.12</v>
      </c>
      <c r="AC26" s="235">
        <f>IF(AD26="O",AB26,0)</f>
        <v>0</v>
      </c>
      <c r="AD26" s="211" t="s">
        <v>719</v>
      </c>
      <c r="AE26" s="212"/>
    </row>
    <row r="27" spans="1:31" s="22" customFormat="1" ht="12.75">
      <c r="A27" s="199" t="s">
        <v>718</v>
      </c>
      <c r="B27" s="200" t="s">
        <v>122</v>
      </c>
      <c r="C27" s="296" t="s">
        <v>733</v>
      </c>
      <c r="D27" s="345" t="s">
        <v>145</v>
      </c>
      <c r="E27" s="480">
        <v>413</v>
      </c>
      <c r="F27" s="345"/>
      <c r="G27" s="348" t="s">
        <v>396</v>
      </c>
      <c r="H27" s="353"/>
      <c r="I27" s="354"/>
      <c r="J27" s="346"/>
      <c r="K27" s="355" t="s">
        <v>768</v>
      </c>
      <c r="L27" s="201" t="s">
        <v>32</v>
      </c>
      <c r="M27" s="205" t="s">
        <v>124</v>
      </c>
      <c r="N27" s="205">
        <v>1</v>
      </c>
      <c r="O27" s="205">
        <v>120</v>
      </c>
      <c r="P27" s="205">
        <v>40</v>
      </c>
      <c r="Q27" s="205">
        <v>100</v>
      </c>
      <c r="R27" s="128">
        <f>(O27*P27*Q27)/1000000</f>
        <v>0.48</v>
      </c>
      <c r="S27" s="231">
        <f>IF(T27="O",R27,0)</f>
        <v>0</v>
      </c>
      <c r="T27" s="207" t="s">
        <v>719</v>
      </c>
      <c r="U27" s="202"/>
      <c r="V27" s="202"/>
      <c r="W27" s="208"/>
      <c r="X27" s="208"/>
      <c r="Y27" s="209" t="s">
        <v>60</v>
      </c>
      <c r="Z27" s="210"/>
      <c r="AA27" s="202">
        <v>2</v>
      </c>
      <c r="AB27" s="202">
        <v>0.12</v>
      </c>
      <c r="AC27" s="235">
        <f>IF(AD27="O",AB27,0)</f>
        <v>0</v>
      </c>
      <c r="AD27" s="211" t="s">
        <v>719</v>
      </c>
      <c r="AE27" s="212"/>
    </row>
    <row r="28" spans="1:31" s="22" customFormat="1" ht="12.75">
      <c r="A28" s="199" t="s">
        <v>718</v>
      </c>
      <c r="B28" s="200" t="s">
        <v>122</v>
      </c>
      <c r="C28" s="296" t="s">
        <v>733</v>
      </c>
      <c r="D28" s="200" t="s">
        <v>145</v>
      </c>
      <c r="E28" s="277">
        <v>413</v>
      </c>
      <c r="F28" s="294" t="s">
        <v>740</v>
      </c>
      <c r="G28" s="226" t="s">
        <v>397</v>
      </c>
      <c r="H28" s="126">
        <v>1222</v>
      </c>
      <c r="I28" s="129">
        <v>1</v>
      </c>
      <c r="J28" s="293" t="s">
        <v>741</v>
      </c>
      <c r="K28" s="57"/>
      <c r="L28" s="201" t="s">
        <v>32</v>
      </c>
      <c r="M28" s="53" t="s">
        <v>127</v>
      </c>
      <c r="N28" s="205">
        <v>1</v>
      </c>
      <c r="O28" s="53">
        <v>130</v>
      </c>
      <c r="P28" s="53">
        <v>130</v>
      </c>
      <c r="Q28" s="53">
        <v>73</v>
      </c>
      <c r="R28" s="55">
        <v>0.86</v>
      </c>
      <c r="S28" s="231">
        <f>IF(T28="O",R28,0)</f>
        <v>0</v>
      </c>
      <c r="T28" s="207" t="s">
        <v>719</v>
      </c>
      <c r="U28" s="56"/>
      <c r="V28" s="56"/>
      <c r="W28" s="121"/>
      <c r="X28" s="121"/>
      <c r="Y28" s="171"/>
      <c r="Z28" s="58"/>
      <c r="AA28" s="56"/>
      <c r="AB28" s="188"/>
      <c r="AC28" s="235">
        <f>IF(AD28="O",AB28,0)</f>
        <v>0</v>
      </c>
      <c r="AD28" s="168"/>
      <c r="AE28" s="59"/>
    </row>
    <row r="29" spans="1:31" s="22" customFormat="1" ht="12.75">
      <c r="A29" s="199" t="s">
        <v>718</v>
      </c>
      <c r="B29" s="200" t="s">
        <v>122</v>
      </c>
      <c r="C29" s="296" t="s">
        <v>733</v>
      </c>
      <c r="D29" s="200" t="s">
        <v>145</v>
      </c>
      <c r="E29" s="277">
        <v>413</v>
      </c>
      <c r="F29" s="295" t="s">
        <v>742</v>
      </c>
      <c r="G29" s="226" t="s">
        <v>398</v>
      </c>
      <c r="H29" s="126">
        <v>1222</v>
      </c>
      <c r="I29" s="129">
        <v>1</v>
      </c>
      <c r="J29" s="293" t="s">
        <v>741</v>
      </c>
      <c r="K29" s="204"/>
      <c r="L29" s="201" t="s">
        <v>32</v>
      </c>
      <c r="M29" s="205" t="s">
        <v>127</v>
      </c>
      <c r="N29" s="205">
        <v>1</v>
      </c>
      <c r="O29" s="205">
        <v>130</v>
      </c>
      <c r="P29" s="205">
        <v>130</v>
      </c>
      <c r="Q29" s="205">
        <v>73</v>
      </c>
      <c r="R29" s="206">
        <v>0.86</v>
      </c>
      <c r="S29" s="231">
        <f aca="true" t="shared" si="1" ref="S29:S40">IF(T29="O",R29,0)</f>
        <v>0</v>
      </c>
      <c r="T29" s="207" t="s">
        <v>719</v>
      </c>
      <c r="U29" s="202"/>
      <c r="V29" s="202"/>
      <c r="W29" s="208"/>
      <c r="X29" s="208"/>
      <c r="Y29" s="209"/>
      <c r="Z29" s="210"/>
      <c r="AA29" s="202"/>
      <c r="AB29" s="202"/>
      <c r="AC29" s="235">
        <f aca="true" t="shared" si="2" ref="AC29:AC40">IF(AD29="O",AB29,0)</f>
        <v>0</v>
      </c>
      <c r="AD29" s="211"/>
      <c r="AE29" s="212"/>
    </row>
    <row r="30" spans="1:31" s="22" customFormat="1" ht="12.75">
      <c r="A30" s="199" t="s">
        <v>718</v>
      </c>
      <c r="B30" s="200" t="s">
        <v>122</v>
      </c>
      <c r="C30" s="296" t="s">
        <v>733</v>
      </c>
      <c r="D30" s="200" t="s">
        <v>145</v>
      </c>
      <c r="E30" s="277">
        <v>413</v>
      </c>
      <c r="F30" s="294" t="s">
        <v>740</v>
      </c>
      <c r="G30" s="226" t="s">
        <v>399</v>
      </c>
      <c r="H30" s="126">
        <v>1222</v>
      </c>
      <c r="I30" s="129">
        <v>1</v>
      </c>
      <c r="J30" s="293" t="s">
        <v>741</v>
      </c>
      <c r="K30" s="204"/>
      <c r="L30" s="201" t="s">
        <v>32</v>
      </c>
      <c r="M30" s="205" t="s">
        <v>395</v>
      </c>
      <c r="N30" s="205">
        <v>1</v>
      </c>
      <c r="O30" s="205">
        <v>40</v>
      </c>
      <c r="P30" s="205">
        <v>60</v>
      </c>
      <c r="Q30" s="205">
        <v>67</v>
      </c>
      <c r="R30" s="206">
        <v>0.16</v>
      </c>
      <c r="S30" s="231">
        <f t="shared" si="1"/>
        <v>0</v>
      </c>
      <c r="T30" s="207" t="s">
        <v>719</v>
      </c>
      <c r="U30" s="202"/>
      <c r="V30" s="202"/>
      <c r="W30" s="208"/>
      <c r="X30" s="208"/>
      <c r="Y30" s="209"/>
      <c r="Z30" s="210"/>
      <c r="AA30" s="202"/>
      <c r="AB30" s="202"/>
      <c r="AC30" s="235">
        <f t="shared" si="2"/>
        <v>0</v>
      </c>
      <c r="AD30" s="211"/>
      <c r="AE30" s="212"/>
    </row>
    <row r="31" spans="1:31" s="22" customFormat="1" ht="12.75">
      <c r="A31" s="199" t="s">
        <v>718</v>
      </c>
      <c r="B31" s="200" t="s">
        <v>122</v>
      </c>
      <c r="C31" s="296" t="s">
        <v>733</v>
      </c>
      <c r="D31" s="200" t="s">
        <v>145</v>
      </c>
      <c r="E31" s="277">
        <v>413</v>
      </c>
      <c r="F31" s="295" t="s">
        <v>742</v>
      </c>
      <c r="G31" s="226" t="s">
        <v>400</v>
      </c>
      <c r="H31" s="126">
        <v>1222</v>
      </c>
      <c r="I31" s="129">
        <v>1</v>
      </c>
      <c r="J31" s="293" t="s">
        <v>741</v>
      </c>
      <c r="K31" s="57"/>
      <c r="L31" s="201" t="s">
        <v>32</v>
      </c>
      <c r="M31" s="53" t="s">
        <v>395</v>
      </c>
      <c r="N31" s="205">
        <v>1</v>
      </c>
      <c r="O31" s="53">
        <v>40</v>
      </c>
      <c r="P31" s="53">
        <v>60</v>
      </c>
      <c r="Q31" s="53">
        <v>67</v>
      </c>
      <c r="R31" s="55">
        <v>0.16</v>
      </c>
      <c r="S31" s="231">
        <f t="shared" si="1"/>
        <v>0</v>
      </c>
      <c r="T31" s="207" t="s">
        <v>719</v>
      </c>
      <c r="U31" s="56"/>
      <c r="V31" s="56"/>
      <c r="W31" s="121"/>
      <c r="X31" s="121"/>
      <c r="Y31" s="171"/>
      <c r="Z31" s="58"/>
      <c r="AA31" s="56"/>
      <c r="AB31" s="188"/>
      <c r="AC31" s="235">
        <f t="shared" si="2"/>
        <v>0</v>
      </c>
      <c r="AD31" s="168"/>
      <c r="AE31" s="59"/>
    </row>
    <row r="32" spans="1:31" s="22" customFormat="1" ht="12.75">
      <c r="A32" s="199" t="s">
        <v>718</v>
      </c>
      <c r="B32" s="200" t="s">
        <v>122</v>
      </c>
      <c r="C32" s="296" t="s">
        <v>733</v>
      </c>
      <c r="D32" s="200" t="s">
        <v>145</v>
      </c>
      <c r="E32" s="277">
        <v>413</v>
      </c>
      <c r="F32" s="295" t="s">
        <v>742</v>
      </c>
      <c r="G32" s="226" t="s">
        <v>401</v>
      </c>
      <c r="H32" s="126">
        <v>1222</v>
      </c>
      <c r="I32" s="129">
        <v>1</v>
      </c>
      <c r="J32" s="293" t="s">
        <v>741</v>
      </c>
      <c r="K32" s="57"/>
      <c r="L32" s="201" t="s">
        <v>32</v>
      </c>
      <c r="M32" s="53" t="s">
        <v>113</v>
      </c>
      <c r="N32" s="205">
        <v>1</v>
      </c>
      <c r="O32" s="53"/>
      <c r="P32" s="53"/>
      <c r="Q32" s="53"/>
      <c r="R32" s="55">
        <v>0.5</v>
      </c>
      <c r="S32" s="231">
        <f t="shared" si="1"/>
        <v>0</v>
      </c>
      <c r="T32" s="207" t="s">
        <v>719</v>
      </c>
      <c r="U32" s="56"/>
      <c r="V32" s="56"/>
      <c r="W32" s="121"/>
      <c r="X32" s="121"/>
      <c r="Y32" s="171"/>
      <c r="Z32" s="58"/>
      <c r="AA32" s="56"/>
      <c r="AB32" s="188"/>
      <c r="AC32" s="235">
        <f t="shared" si="2"/>
        <v>0</v>
      </c>
      <c r="AD32" s="168"/>
      <c r="AE32" s="59"/>
    </row>
    <row r="33" spans="1:31" s="22" customFormat="1" ht="12.75">
      <c r="A33" s="199" t="s">
        <v>718</v>
      </c>
      <c r="B33" s="200" t="s">
        <v>122</v>
      </c>
      <c r="C33" s="296" t="s">
        <v>733</v>
      </c>
      <c r="D33" s="200" t="s">
        <v>145</v>
      </c>
      <c r="E33" s="277">
        <v>413</v>
      </c>
      <c r="F33" s="295" t="s">
        <v>742</v>
      </c>
      <c r="G33" s="226" t="s">
        <v>402</v>
      </c>
      <c r="H33" s="126">
        <v>1222</v>
      </c>
      <c r="I33" s="129">
        <v>1</v>
      </c>
      <c r="J33" s="293" t="s">
        <v>741</v>
      </c>
      <c r="K33" s="131"/>
      <c r="L33" s="201" t="s">
        <v>32</v>
      </c>
      <c r="M33" s="127" t="s">
        <v>113</v>
      </c>
      <c r="N33" s="205">
        <v>1</v>
      </c>
      <c r="O33" s="127"/>
      <c r="P33" s="127"/>
      <c r="Q33" s="127"/>
      <c r="R33" s="128">
        <v>0.5</v>
      </c>
      <c r="S33" s="231">
        <f t="shared" si="1"/>
        <v>0</v>
      </c>
      <c r="T33" s="207" t="s">
        <v>719</v>
      </c>
      <c r="U33" s="129"/>
      <c r="V33" s="129"/>
      <c r="W33" s="130"/>
      <c r="X33" s="130"/>
      <c r="Y33" s="172"/>
      <c r="Z33" s="132"/>
      <c r="AA33" s="129"/>
      <c r="AB33" s="189"/>
      <c r="AC33" s="235">
        <f t="shared" si="2"/>
        <v>0</v>
      </c>
      <c r="AD33" s="169"/>
      <c r="AE33" s="133"/>
    </row>
    <row r="34" spans="1:31" s="22" customFormat="1" ht="12.75">
      <c r="A34" s="199" t="s">
        <v>718</v>
      </c>
      <c r="B34" s="200" t="s">
        <v>122</v>
      </c>
      <c r="C34" s="296" t="s">
        <v>733</v>
      </c>
      <c r="D34" s="345" t="s">
        <v>145</v>
      </c>
      <c r="E34" s="480">
        <v>413</v>
      </c>
      <c r="F34" s="356"/>
      <c r="G34" s="348" t="s">
        <v>403</v>
      </c>
      <c r="H34" s="357"/>
      <c r="I34" s="358"/>
      <c r="J34" s="359"/>
      <c r="K34" s="360" t="s">
        <v>768</v>
      </c>
      <c r="L34" s="201" t="s">
        <v>32</v>
      </c>
      <c r="M34" s="127" t="s">
        <v>113</v>
      </c>
      <c r="N34" s="205">
        <v>1</v>
      </c>
      <c r="O34" s="127"/>
      <c r="P34" s="127"/>
      <c r="Q34" s="127"/>
      <c r="R34" s="128">
        <v>0.5</v>
      </c>
      <c r="S34" s="231">
        <f t="shared" si="1"/>
        <v>0</v>
      </c>
      <c r="T34" s="207" t="s">
        <v>719</v>
      </c>
      <c r="U34" s="129"/>
      <c r="V34" s="129"/>
      <c r="W34" s="130"/>
      <c r="X34" s="130"/>
      <c r="Y34" s="172"/>
      <c r="Z34" s="132"/>
      <c r="AA34" s="129"/>
      <c r="AB34" s="189"/>
      <c r="AC34" s="235">
        <f t="shared" si="2"/>
        <v>0</v>
      </c>
      <c r="AD34" s="169"/>
      <c r="AE34" s="133"/>
    </row>
    <row r="35" spans="1:31" s="22" customFormat="1" ht="12.75">
      <c r="A35" s="199" t="s">
        <v>718</v>
      </c>
      <c r="B35" s="200" t="s">
        <v>122</v>
      </c>
      <c r="C35" s="296" t="s">
        <v>733</v>
      </c>
      <c r="D35" s="345" t="s">
        <v>145</v>
      </c>
      <c r="E35" s="480">
        <v>413</v>
      </c>
      <c r="F35" s="358" t="s">
        <v>774</v>
      </c>
      <c r="G35" s="348" t="s">
        <v>404</v>
      </c>
      <c r="H35" s="357">
        <v>1222</v>
      </c>
      <c r="I35" s="358" t="s">
        <v>756</v>
      </c>
      <c r="J35" s="371" t="s">
        <v>784</v>
      </c>
      <c r="K35" s="360"/>
      <c r="L35" s="201" t="s">
        <v>49</v>
      </c>
      <c r="M35" s="127" t="s">
        <v>135</v>
      </c>
      <c r="N35" s="205">
        <v>1</v>
      </c>
      <c r="O35" s="127">
        <v>120</v>
      </c>
      <c r="P35" s="127">
        <v>90</v>
      </c>
      <c r="Q35" s="127"/>
      <c r="R35" s="128">
        <v>0.02</v>
      </c>
      <c r="S35" s="231">
        <f t="shared" si="1"/>
        <v>0</v>
      </c>
      <c r="T35" s="207" t="s">
        <v>719</v>
      </c>
      <c r="U35" s="129"/>
      <c r="V35" s="129"/>
      <c r="W35" s="130"/>
      <c r="X35" s="130"/>
      <c r="Y35" s="172"/>
      <c r="Z35" s="132"/>
      <c r="AA35" s="129"/>
      <c r="AB35" s="189"/>
      <c r="AC35" s="235">
        <f t="shared" si="2"/>
        <v>0</v>
      </c>
      <c r="AD35" s="169"/>
      <c r="AE35" s="133"/>
    </row>
    <row r="36" spans="1:31" s="22" customFormat="1" ht="12.75">
      <c r="A36" s="199" t="s">
        <v>718</v>
      </c>
      <c r="B36" s="200" t="s">
        <v>122</v>
      </c>
      <c r="C36" s="296" t="s">
        <v>733</v>
      </c>
      <c r="D36" s="200" t="s">
        <v>145</v>
      </c>
      <c r="E36" s="277">
        <v>413</v>
      </c>
      <c r="F36" s="295" t="s">
        <v>742</v>
      </c>
      <c r="G36" s="226" t="s">
        <v>405</v>
      </c>
      <c r="H36" s="126">
        <v>1222</v>
      </c>
      <c r="I36" s="129">
        <v>1</v>
      </c>
      <c r="J36" s="293" t="s">
        <v>741</v>
      </c>
      <c r="K36" s="131"/>
      <c r="L36" s="126" t="s">
        <v>33</v>
      </c>
      <c r="M36" s="127" t="s">
        <v>116</v>
      </c>
      <c r="N36" s="205">
        <v>1</v>
      </c>
      <c r="O36" s="127"/>
      <c r="P36" s="127"/>
      <c r="Q36" s="127"/>
      <c r="R36" s="128">
        <v>0.15</v>
      </c>
      <c r="S36" s="231">
        <f t="shared" si="1"/>
        <v>0</v>
      </c>
      <c r="T36" s="207" t="s">
        <v>719</v>
      </c>
      <c r="U36" s="129"/>
      <c r="V36" s="129"/>
      <c r="W36" s="130"/>
      <c r="X36" s="130"/>
      <c r="Y36" s="172"/>
      <c r="Z36" s="132"/>
      <c r="AA36" s="129"/>
      <c r="AB36" s="189"/>
      <c r="AC36" s="235">
        <f t="shared" si="2"/>
        <v>0</v>
      </c>
      <c r="AD36" s="169"/>
      <c r="AE36" s="133"/>
    </row>
    <row r="37" spans="1:31" s="22" customFormat="1" ht="12.75">
      <c r="A37" s="199" t="s">
        <v>718</v>
      </c>
      <c r="B37" s="200" t="s">
        <v>122</v>
      </c>
      <c r="C37" s="296" t="s">
        <v>733</v>
      </c>
      <c r="D37" s="345" t="s">
        <v>145</v>
      </c>
      <c r="E37" s="480">
        <v>413</v>
      </c>
      <c r="F37" s="358" t="s">
        <v>786</v>
      </c>
      <c r="G37" s="348" t="s">
        <v>406</v>
      </c>
      <c r="H37" s="357">
        <v>1323</v>
      </c>
      <c r="I37" s="358" t="s">
        <v>762</v>
      </c>
      <c r="J37" s="371" t="s">
        <v>775</v>
      </c>
      <c r="K37" s="360"/>
      <c r="L37" s="126" t="s">
        <v>33</v>
      </c>
      <c r="M37" s="127" t="s">
        <v>116</v>
      </c>
      <c r="N37" s="205">
        <v>1</v>
      </c>
      <c r="O37" s="127"/>
      <c r="P37" s="127"/>
      <c r="Q37" s="127"/>
      <c r="R37" s="128">
        <v>0.15</v>
      </c>
      <c r="S37" s="231">
        <f t="shared" si="1"/>
        <v>0</v>
      </c>
      <c r="T37" s="207" t="s">
        <v>719</v>
      </c>
      <c r="U37" s="129"/>
      <c r="V37" s="129"/>
      <c r="W37" s="130"/>
      <c r="X37" s="130"/>
      <c r="Y37" s="172"/>
      <c r="Z37" s="132"/>
      <c r="AA37" s="129"/>
      <c r="AB37" s="189"/>
      <c r="AC37" s="235">
        <f t="shared" si="2"/>
        <v>0</v>
      </c>
      <c r="AD37" s="169"/>
      <c r="AE37" s="133"/>
    </row>
    <row r="38" spans="1:31" s="22" customFormat="1" ht="12.75">
      <c r="A38" s="199" t="s">
        <v>718</v>
      </c>
      <c r="B38" s="200" t="s">
        <v>122</v>
      </c>
      <c r="C38" s="296" t="s">
        <v>733</v>
      </c>
      <c r="D38" s="345" t="s">
        <v>145</v>
      </c>
      <c r="E38" s="480">
        <v>413</v>
      </c>
      <c r="F38" s="358" t="s">
        <v>786</v>
      </c>
      <c r="G38" s="348" t="s">
        <v>407</v>
      </c>
      <c r="H38" s="357">
        <v>1323</v>
      </c>
      <c r="I38" s="358" t="s">
        <v>762</v>
      </c>
      <c r="J38" s="371" t="s">
        <v>775</v>
      </c>
      <c r="K38" s="360"/>
      <c r="L38" s="126" t="s">
        <v>33</v>
      </c>
      <c r="M38" s="127" t="s">
        <v>115</v>
      </c>
      <c r="N38" s="205">
        <v>1</v>
      </c>
      <c r="O38" s="127"/>
      <c r="P38" s="127"/>
      <c r="Q38" s="127"/>
      <c r="R38" s="128">
        <v>0.15</v>
      </c>
      <c r="S38" s="231">
        <f t="shared" si="1"/>
        <v>0</v>
      </c>
      <c r="T38" s="207" t="s">
        <v>719</v>
      </c>
      <c r="U38" s="129"/>
      <c r="V38" s="129"/>
      <c r="W38" s="130"/>
      <c r="X38" s="130"/>
      <c r="Y38" s="172"/>
      <c r="Z38" s="132"/>
      <c r="AA38" s="129"/>
      <c r="AB38" s="189"/>
      <c r="AC38" s="235">
        <f t="shared" si="2"/>
        <v>0</v>
      </c>
      <c r="AD38" s="169"/>
      <c r="AE38" s="133"/>
    </row>
    <row r="39" spans="1:31" ht="12.75">
      <c r="A39" s="199" t="s">
        <v>718</v>
      </c>
      <c r="B39" s="200" t="s">
        <v>122</v>
      </c>
      <c r="C39" s="296" t="s">
        <v>733</v>
      </c>
      <c r="D39" s="200" t="s">
        <v>145</v>
      </c>
      <c r="E39" s="277">
        <v>413</v>
      </c>
      <c r="F39" s="295" t="s">
        <v>742</v>
      </c>
      <c r="G39" s="226" t="s">
        <v>743</v>
      </c>
      <c r="H39" s="126">
        <v>1222</v>
      </c>
      <c r="I39" s="129">
        <v>1</v>
      </c>
      <c r="J39" s="293" t="s">
        <v>741</v>
      </c>
      <c r="K39" s="131"/>
      <c r="L39" s="201" t="s">
        <v>33</v>
      </c>
      <c r="M39" s="127" t="s">
        <v>120</v>
      </c>
      <c r="N39" s="205">
        <v>1</v>
      </c>
      <c r="O39" s="127"/>
      <c r="P39" s="127"/>
      <c r="Q39" s="127"/>
      <c r="R39" s="128">
        <v>0.15</v>
      </c>
      <c r="S39" s="231">
        <f t="shared" si="1"/>
        <v>0</v>
      </c>
      <c r="T39" s="207" t="s">
        <v>719</v>
      </c>
      <c r="U39" s="129"/>
      <c r="V39" s="129"/>
      <c r="W39" s="130"/>
      <c r="X39" s="130"/>
      <c r="Y39" s="172"/>
      <c r="Z39" s="132"/>
      <c r="AA39" s="129"/>
      <c r="AB39" s="189"/>
      <c r="AC39" s="235">
        <f t="shared" si="2"/>
        <v>0</v>
      </c>
      <c r="AD39" s="169"/>
      <c r="AE39" s="133"/>
    </row>
    <row r="40" spans="1:31" s="22" customFormat="1" ht="13.5" thickBot="1">
      <c r="A40" s="61" t="s">
        <v>718</v>
      </c>
      <c r="B40" s="62" t="s">
        <v>122</v>
      </c>
      <c r="C40" s="297" t="s">
        <v>733</v>
      </c>
      <c r="D40" s="361" t="s">
        <v>145</v>
      </c>
      <c r="E40" s="481">
        <v>413</v>
      </c>
      <c r="F40" s="365" t="s">
        <v>742</v>
      </c>
      <c r="G40" s="363"/>
      <c r="H40" s="364">
        <v>1222</v>
      </c>
      <c r="I40" s="365">
        <v>1</v>
      </c>
      <c r="J40" s="370" t="s">
        <v>741</v>
      </c>
      <c r="K40" s="366"/>
      <c r="L40" s="63" t="s">
        <v>49</v>
      </c>
      <c r="M40" s="64" t="s">
        <v>109</v>
      </c>
      <c r="N40" s="64">
        <v>1</v>
      </c>
      <c r="O40" s="64"/>
      <c r="P40" s="64"/>
      <c r="Q40" s="64"/>
      <c r="R40" s="65"/>
      <c r="S40" s="232">
        <f t="shared" si="1"/>
        <v>0</v>
      </c>
      <c r="T40" s="166" t="s">
        <v>719</v>
      </c>
      <c r="U40" s="66"/>
      <c r="V40" s="66"/>
      <c r="W40" s="122"/>
      <c r="X40" s="122"/>
      <c r="Y40" s="173" t="s">
        <v>60</v>
      </c>
      <c r="Z40" s="68"/>
      <c r="AA40" s="66">
        <v>1</v>
      </c>
      <c r="AB40" s="190">
        <v>0.06</v>
      </c>
      <c r="AC40" s="236">
        <f t="shared" si="2"/>
        <v>0</v>
      </c>
      <c r="AD40" s="170" t="s">
        <v>719</v>
      </c>
      <c r="AE40" s="69"/>
    </row>
  </sheetData>
  <sheetProtection/>
  <protectedRanges>
    <protectedRange sqref="N4:Q8" name="Plage5"/>
    <protectedRange sqref="T26:AB38 T40:AB709" name="Plage3"/>
    <protectedRange sqref="B1:B2" name="Plage1"/>
    <protectedRange sqref="R28:R38 A40:R709 F39 K36:Q36 K28:Q33 A26:Q27 A28:G33 A34:Q35 A36:G36 C39 A37:Q38" name="Plage2"/>
    <protectedRange sqref="AD26:AE38 AD40:AE709" name="Plage4"/>
    <protectedRange sqref="R26" name="Plage2_5_1_4_1_6_2"/>
    <protectedRange sqref="R27" name="Plage2_5_1_4_1_6_2_1"/>
    <protectedRange sqref="T39:AB39" name="Plage3_2"/>
    <protectedRange sqref="A39:B39 G39:R39 H36:J36 H28:J33 D39:E39" name="Plage2_2"/>
    <protectedRange sqref="AD39:AE39" name="Plage4_2"/>
  </protectedRanges>
  <mergeCells count="35">
    <mergeCell ref="A5:A6"/>
    <mergeCell ref="A7:A8"/>
    <mergeCell ref="A9:A10"/>
    <mergeCell ref="N10:O10"/>
    <mergeCell ref="T22:X22"/>
    <mergeCell ref="Y22:AB22"/>
    <mergeCell ref="A11:A12"/>
    <mergeCell ref="A13:A14"/>
    <mergeCell ref="A15:A16"/>
    <mergeCell ref="A22:G22"/>
    <mergeCell ref="L23:L24"/>
    <mergeCell ref="M23:M24"/>
    <mergeCell ref="N23:N24"/>
    <mergeCell ref="O23:Q23"/>
    <mergeCell ref="H22:K22"/>
    <mergeCell ref="L22:R22"/>
    <mergeCell ref="R23:R24"/>
    <mergeCell ref="S23:S24"/>
    <mergeCell ref="T23:T24"/>
    <mergeCell ref="U23:U24"/>
    <mergeCell ref="AE22:AE24"/>
    <mergeCell ref="A23:A24"/>
    <mergeCell ref="B23:F23"/>
    <mergeCell ref="G23:G24"/>
    <mergeCell ref="H23:J23"/>
    <mergeCell ref="K23:K24"/>
    <mergeCell ref="AD23:AD24"/>
    <mergeCell ref="Z23:Z24"/>
    <mergeCell ref="AA23:AA24"/>
    <mergeCell ref="AB23:AB24"/>
    <mergeCell ref="AC23:AC24"/>
    <mergeCell ref="V23:V24"/>
    <mergeCell ref="W23:W24"/>
    <mergeCell ref="X23:X24"/>
    <mergeCell ref="Y23:Y24"/>
  </mergeCells>
  <dataValidations count="6">
    <dataValidation type="list" allowBlank="1" showErrorMessage="1" prompt="&#10;" sqref="L26:L40">
      <formula1>"INFO,MOB,VER,ROC,DIV,LAB,FRAG"</formula1>
    </dataValidation>
    <dataValidation type="list" allowBlank="1" showInputMessage="1" showErrorMessage="1" sqref="Y26:Y40">
      <formula1>"DOCBUR,DOCBIBLIO"</formula1>
    </dataValidation>
    <dataValidation type="list" allowBlank="1" showInputMessage="1" showErrorMessage="1" sqref="Q5 W26:X40 AD26:AD40 T26:T40">
      <formula1>"O,N"</formula1>
    </dataValidation>
    <dataValidation type="list" allowBlank="1" showInputMessage="1" showErrorMessage="1" sqref="AD25">
      <formula1>"O/N"</formula1>
    </dataValidation>
    <dataValidation type="list" allowBlank="1" showInputMessage="1" showErrorMessage="1" sqref="N4">
      <formula1>"BUR,SALLE ENSEIGNEMENT, SALLETP, LABO,STOCK REPRO,DIVERS"</formula1>
    </dataValidation>
    <dataValidation type="list" allowBlank="1" showInputMessage="1" showErrorMessage="1" sqref="Q4">
      <formula1>"A-1,A-2,B-1,B-2,C-1,C-2,D-1,D-2,E-1,E-2,F-1,F-2"</formula1>
    </dataValidation>
  </dataValidations>
  <printOptions/>
  <pageMargins left="0.787401575" right="0.787401575" top="0.984251969" bottom="0.984251969" header="0.4921259845" footer="0.492125984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F0"/>
  </sheetPr>
  <dimension ref="A1:AH44"/>
  <sheetViews>
    <sheetView zoomScalePageLayoutView="0" workbookViewId="0" topLeftCell="A18">
      <selection activeCell="K44" sqref="K44"/>
    </sheetView>
  </sheetViews>
  <sheetFormatPr defaultColWidth="11.421875" defaultRowHeight="12.75"/>
  <cols>
    <col min="1" max="1" width="15.8515625" style="5" customWidth="1"/>
    <col min="2" max="2" width="11.28125" style="5" customWidth="1"/>
    <col min="3" max="3" width="7.421875" style="5" customWidth="1"/>
    <col min="4" max="4" width="8.421875" style="5" customWidth="1"/>
    <col min="5" max="5" width="6.7109375" style="5" customWidth="1"/>
    <col min="6" max="6" width="19.00390625" style="5" customWidth="1"/>
    <col min="7" max="7" width="9.57421875" style="7" customWidth="1"/>
    <col min="8" max="8" width="5.7109375" style="9" customWidth="1"/>
    <col min="9" max="9" width="4.421875" style="9" bestFit="1" customWidth="1"/>
    <col min="10" max="10" width="5.421875" style="9" bestFit="1" customWidth="1"/>
    <col min="11" max="11" width="10.00390625" style="9" customWidth="1"/>
    <col min="12" max="12" width="8.421875" style="5" customWidth="1"/>
    <col min="13" max="13" width="32.00390625" style="5" customWidth="1"/>
    <col min="14" max="14" width="3.8515625" style="5" bestFit="1" customWidth="1"/>
    <col min="15" max="15" width="5.00390625" style="5" bestFit="1" customWidth="1"/>
    <col min="16" max="16" width="6.7109375" style="5" customWidth="1"/>
    <col min="17" max="17" width="8.8515625" style="5" customWidth="1"/>
    <col min="18" max="18" width="10.7109375" style="5" customWidth="1"/>
    <col min="19" max="19" width="7.57421875" style="5" customWidth="1"/>
    <col min="20" max="20" width="8.140625" style="9" customWidth="1"/>
    <col min="21" max="22" width="9.8515625" style="9" customWidth="1"/>
    <col min="23" max="24" width="7.28125" style="9" customWidth="1"/>
    <col min="25" max="25" width="9.00390625" style="9" customWidth="1"/>
    <col min="26" max="26" width="24.140625" style="9" customWidth="1"/>
    <col min="27" max="27" width="8.00390625" style="9" bestFit="1" customWidth="1"/>
    <col min="28" max="28" width="8.7109375" style="9" bestFit="1" customWidth="1"/>
    <col min="29" max="30" width="5.7109375" style="9" bestFit="1" customWidth="1"/>
    <col min="31" max="31" width="29.140625" style="9" customWidth="1"/>
    <col min="32" max="33" width="13.7109375" style="5" customWidth="1"/>
    <col min="34" max="34" width="19.421875" style="5" customWidth="1"/>
    <col min="35" max="16384" width="11.421875" style="5" customWidth="1"/>
  </cols>
  <sheetData>
    <row r="1" spans="1:33" ht="21" customHeight="1">
      <c r="A1" s="114" t="s">
        <v>716</v>
      </c>
      <c r="B1" s="114"/>
      <c r="C1" s="117"/>
      <c r="D1" s="116"/>
      <c r="E1" s="116"/>
      <c r="F1" s="116"/>
      <c r="G1" s="116"/>
      <c r="H1" s="118"/>
      <c r="I1" s="118"/>
      <c r="J1" s="118"/>
      <c r="K1" s="118"/>
      <c r="L1" s="116"/>
      <c r="M1" s="116"/>
      <c r="N1" s="116"/>
      <c r="O1" s="116"/>
      <c r="P1" s="116"/>
      <c r="Q1" s="116"/>
      <c r="R1" s="117"/>
      <c r="S1" s="117"/>
      <c r="T1" s="118"/>
      <c r="U1" s="118"/>
      <c r="V1" s="118"/>
      <c r="W1" s="118"/>
      <c r="X1" s="119"/>
      <c r="Y1" s="119"/>
      <c r="Z1" s="119"/>
      <c r="AA1" s="119"/>
      <c r="AB1" s="119"/>
      <c r="AC1" s="119"/>
      <c r="AD1" s="119"/>
      <c r="AE1" s="118"/>
      <c r="AF1" s="2"/>
      <c r="AG1" s="2"/>
    </row>
    <row r="2" spans="1:33" ht="15.75">
      <c r="A2" s="18" t="s">
        <v>40</v>
      </c>
      <c r="B2" s="18" t="s">
        <v>145</v>
      </c>
      <c r="C2" s="19"/>
      <c r="D2" s="20"/>
      <c r="E2" s="20"/>
      <c r="F2" s="20"/>
      <c r="G2" s="20"/>
      <c r="H2" s="18"/>
      <c r="I2" s="21"/>
      <c r="J2" s="26"/>
      <c r="K2" s="19"/>
      <c r="L2" s="20"/>
      <c r="M2" s="20"/>
      <c r="N2" s="20"/>
      <c r="O2" s="20"/>
      <c r="P2" s="20"/>
      <c r="Q2" s="20"/>
      <c r="R2" s="19"/>
      <c r="S2" s="19"/>
      <c r="T2" s="21"/>
      <c r="U2" s="21"/>
      <c r="V2" s="21"/>
      <c r="W2" s="21"/>
      <c r="X2" s="250"/>
      <c r="Y2" s="250"/>
      <c r="Z2" s="250"/>
      <c r="AA2" s="250"/>
      <c r="AB2" s="250"/>
      <c r="AC2" s="250"/>
      <c r="AD2" s="250"/>
      <c r="AE2" s="21"/>
      <c r="AF2" s="2"/>
      <c r="AG2" s="2"/>
    </row>
    <row r="3" spans="1:31" s="2" customFormat="1" ht="16.5" thickBot="1">
      <c r="A3" s="137"/>
      <c r="B3" s="137"/>
      <c r="D3" s="138"/>
      <c r="E3" s="138"/>
      <c r="F3" s="138"/>
      <c r="G3" s="138"/>
      <c r="H3" s="137"/>
      <c r="I3" s="15"/>
      <c r="J3" s="143"/>
      <c r="L3" s="138"/>
      <c r="M3" s="138"/>
      <c r="N3" s="138"/>
      <c r="O3" s="138"/>
      <c r="P3" s="138"/>
      <c r="Q3" s="138"/>
      <c r="T3" s="15"/>
      <c r="U3" s="15"/>
      <c r="V3" s="15"/>
      <c r="W3" s="15"/>
      <c r="X3" s="16"/>
      <c r="Y3" s="16"/>
      <c r="Z3" s="16"/>
      <c r="AA3" s="16"/>
      <c r="AB3" s="16"/>
      <c r="AC3" s="16"/>
      <c r="AD3" s="16"/>
      <c r="AE3" s="15"/>
    </row>
    <row r="4" spans="1:31" ht="15.75">
      <c r="A4"/>
      <c r="B4"/>
      <c r="C4"/>
      <c r="D4"/>
      <c r="E4"/>
      <c r="F4"/>
      <c r="G4"/>
      <c r="H4"/>
      <c r="I4"/>
      <c r="J4"/>
      <c r="K4"/>
      <c r="L4" s="175" t="s">
        <v>67</v>
      </c>
      <c r="M4" s="176"/>
      <c r="N4" s="229" t="s">
        <v>82</v>
      </c>
      <c r="O4" s="177"/>
      <c r="P4" s="178"/>
      <c r="Q4" s="246" t="s">
        <v>68</v>
      </c>
      <c r="R4"/>
      <c r="S4" s="140"/>
      <c r="T4" s="138"/>
      <c r="U4" s="174"/>
      <c r="V4" s="174"/>
      <c r="W4" s="140"/>
      <c r="X4" s="140"/>
      <c r="Y4" s="16"/>
      <c r="Z4" s="15"/>
      <c r="AA4" s="15"/>
      <c r="AB4" s="15"/>
      <c r="AC4" s="15"/>
      <c r="AD4" s="15"/>
      <c r="AE4" s="15"/>
    </row>
    <row r="5" spans="1:31" ht="15.75">
      <c r="A5" s="408" t="s">
        <v>13</v>
      </c>
      <c r="B5" s="237" t="s">
        <v>100</v>
      </c>
      <c r="C5" s="187" t="s">
        <v>68</v>
      </c>
      <c r="D5" s="138"/>
      <c r="E5" s="138"/>
      <c r="F5" s="138"/>
      <c r="G5" s="138"/>
      <c r="H5" s="15"/>
      <c r="I5" s="15"/>
      <c r="J5" s="143"/>
      <c r="K5" s="2"/>
      <c r="L5" s="179" t="s">
        <v>98</v>
      </c>
      <c r="M5" s="180"/>
      <c r="N5" s="180"/>
      <c r="O5" s="181"/>
      <c r="P5" s="182"/>
      <c r="Q5" s="247" t="s">
        <v>99</v>
      </c>
      <c r="R5"/>
      <c r="S5" s="244"/>
      <c r="T5" s="138"/>
      <c r="U5" s="139"/>
      <c r="V5" s="139"/>
      <c r="W5" s="140"/>
      <c r="X5" s="141"/>
      <c r="Y5" s="16"/>
      <c r="Z5" s="15"/>
      <c r="AA5" s="15"/>
      <c r="AB5" s="15"/>
      <c r="AC5" s="15"/>
      <c r="AD5" s="15"/>
      <c r="AE5" s="15"/>
    </row>
    <row r="6" spans="1:31" ht="15.75">
      <c r="A6" s="409"/>
      <c r="B6" s="187"/>
      <c r="C6" s="187" t="s">
        <v>69</v>
      </c>
      <c r="D6" s="138"/>
      <c r="E6" s="138"/>
      <c r="F6" s="138"/>
      <c r="G6" s="138"/>
      <c r="H6" s="15"/>
      <c r="I6" s="15"/>
      <c r="J6" s="143"/>
      <c r="K6" s="2"/>
      <c r="L6" s="179" t="s">
        <v>101</v>
      </c>
      <c r="M6" s="180"/>
      <c r="N6" s="180"/>
      <c r="O6" s="181"/>
      <c r="P6" s="182"/>
      <c r="Q6" s="248">
        <v>0</v>
      </c>
      <c r="R6"/>
      <c r="S6" s="244"/>
      <c r="T6" s="138"/>
      <c r="U6" s="139"/>
      <c r="V6" s="139"/>
      <c r="W6" s="140"/>
      <c r="X6" s="141"/>
      <c r="Y6" s="16"/>
      <c r="Z6" s="15"/>
      <c r="AA6" s="15"/>
      <c r="AB6" s="15"/>
      <c r="AC6" s="15"/>
      <c r="AD6" s="15"/>
      <c r="AE6" s="15"/>
    </row>
    <row r="7" spans="1:31" ht="18" customHeight="1">
      <c r="A7" s="408" t="s">
        <v>66</v>
      </c>
      <c r="B7" s="237" t="s">
        <v>100</v>
      </c>
      <c r="C7" s="187" t="s">
        <v>70</v>
      </c>
      <c r="D7" s="138"/>
      <c r="E7" s="138"/>
      <c r="F7" s="138"/>
      <c r="G7" s="138"/>
      <c r="H7" s="15"/>
      <c r="I7" s="15"/>
      <c r="J7" s="143"/>
      <c r="K7" s="2"/>
      <c r="L7" s="179" t="s">
        <v>103</v>
      </c>
      <c r="M7" s="180"/>
      <c r="N7" s="180"/>
      <c r="O7" s="181"/>
      <c r="P7" s="182"/>
      <c r="Q7" s="251" t="e">
        <f>Q8/Q6</f>
        <v>#DIV/0!</v>
      </c>
      <c r="R7"/>
      <c r="S7" s="244"/>
      <c r="T7" s="138"/>
      <c r="U7" s="139"/>
      <c r="V7" s="139"/>
      <c r="W7" s="140"/>
      <c r="X7" s="141"/>
      <c r="Y7" s="16"/>
      <c r="Z7" s="15"/>
      <c r="AA7" s="15"/>
      <c r="AB7" s="15"/>
      <c r="AC7" s="15"/>
      <c r="AD7" s="15"/>
      <c r="AE7" s="15"/>
    </row>
    <row r="8" spans="1:31" ht="16.5" thickBot="1">
      <c r="A8" s="409"/>
      <c r="B8" s="187"/>
      <c r="C8" s="187" t="s">
        <v>71</v>
      </c>
      <c r="D8" s="138"/>
      <c r="E8" s="138"/>
      <c r="F8" s="138"/>
      <c r="G8" s="138"/>
      <c r="H8" s="15"/>
      <c r="I8" s="15"/>
      <c r="J8" s="143"/>
      <c r="K8" s="2"/>
      <c r="L8" s="183" t="s">
        <v>102</v>
      </c>
      <c r="M8" s="184"/>
      <c r="N8" s="184"/>
      <c r="O8" s="185"/>
      <c r="P8" s="186"/>
      <c r="Q8" s="249">
        <f>SUM($R$26:$R$971)+SUM($AB$26:$AB$971)</f>
        <v>9.0516</v>
      </c>
      <c r="R8"/>
      <c r="S8" s="244"/>
      <c r="T8" s="138"/>
      <c r="U8" s="139"/>
      <c r="V8" s="139"/>
      <c r="W8" s="140"/>
      <c r="X8" s="142"/>
      <c r="Y8" s="16"/>
      <c r="Z8" s="15"/>
      <c r="AA8" s="15"/>
      <c r="AB8" s="15"/>
      <c r="AC8" s="15"/>
      <c r="AD8" s="15"/>
      <c r="AE8" s="15"/>
    </row>
    <row r="9" spans="1:31" ht="16.5" thickBot="1">
      <c r="A9" s="408" t="s">
        <v>14</v>
      </c>
      <c r="B9" s="237" t="s">
        <v>100</v>
      </c>
      <c r="C9" s="187" t="s">
        <v>72</v>
      </c>
      <c r="D9" s="138"/>
      <c r="E9" s="138"/>
      <c r="F9" s="138"/>
      <c r="G9" s="138"/>
      <c r="H9" s="15"/>
      <c r="I9" s="15"/>
      <c r="J9" s="143"/>
      <c r="K9" s="2"/>
      <c r="L9" s="137"/>
      <c r="M9" s="138"/>
      <c r="N9" s="138"/>
      <c r="O9" s="139"/>
      <c r="P9" s="140"/>
      <c r="Q9" s="142"/>
      <c r="R9" s="244"/>
      <c r="S9" s="244"/>
      <c r="T9" s="138"/>
      <c r="U9" s="139"/>
      <c r="V9" s="139"/>
      <c r="W9" s="140"/>
      <c r="X9" s="142"/>
      <c r="Y9" s="16"/>
      <c r="Z9" s="15"/>
      <c r="AA9" s="15"/>
      <c r="AB9" s="15"/>
      <c r="AC9" s="15"/>
      <c r="AD9" s="15"/>
      <c r="AE9" s="15"/>
    </row>
    <row r="10" spans="1:31" ht="24" customHeight="1" thickBot="1">
      <c r="A10" s="409"/>
      <c r="B10" s="187"/>
      <c r="C10" s="187" t="s">
        <v>73</v>
      </c>
      <c r="D10" s="138"/>
      <c r="E10" s="138"/>
      <c r="F10" s="138"/>
      <c r="G10" s="138"/>
      <c r="H10" s="15"/>
      <c r="I10" s="15"/>
      <c r="J10" s="143"/>
      <c r="K10" s="2"/>
      <c r="L10" s="239" t="s">
        <v>42</v>
      </c>
      <c r="M10" s="240"/>
      <c r="N10" s="406" t="s">
        <v>94</v>
      </c>
      <c r="O10" s="407"/>
      <c r="P10" s="230" t="s">
        <v>59</v>
      </c>
      <c r="Q10" s="230" t="s">
        <v>91</v>
      </c>
      <c r="R10" s="244"/>
      <c r="S10" s="244"/>
      <c r="T10" s="138"/>
      <c r="U10" s="139"/>
      <c r="V10" s="139"/>
      <c r="W10" s="140"/>
      <c r="X10" s="142"/>
      <c r="Y10" s="16"/>
      <c r="Z10" s="15"/>
      <c r="AA10" s="15"/>
      <c r="AB10" s="15"/>
      <c r="AC10" s="15"/>
      <c r="AD10" s="15"/>
      <c r="AE10" s="15"/>
    </row>
    <row r="11" spans="1:31" ht="16.5" thickBot="1">
      <c r="A11" s="408" t="s">
        <v>11</v>
      </c>
      <c r="B11" s="237" t="s">
        <v>100</v>
      </c>
      <c r="C11" s="187" t="s">
        <v>74</v>
      </c>
      <c r="D11" s="138"/>
      <c r="E11" s="138"/>
      <c r="F11" s="138"/>
      <c r="G11" s="138"/>
      <c r="H11" s="15"/>
      <c r="I11" s="15"/>
      <c r="J11" s="143"/>
      <c r="K11" s="2"/>
      <c r="L11" s="241" t="s">
        <v>83</v>
      </c>
      <c r="M11" s="242"/>
      <c r="N11" s="238"/>
      <c r="O11" s="243">
        <f>SUMIF($L$26:$L$971,"INFO",$R$26:$R$971)</f>
        <v>0.44999999999999996</v>
      </c>
      <c r="P11" s="233">
        <f>SUMIF($L$26:$L$971,"INFO",$S$26:$S$971)</f>
        <v>0</v>
      </c>
      <c r="Q11" s="234">
        <f>O11-P11</f>
        <v>0.44999999999999996</v>
      </c>
      <c r="R11" s="244"/>
      <c r="S11" s="244"/>
      <c r="T11" s="138"/>
      <c r="U11" s="139"/>
      <c r="V11" s="139"/>
      <c r="W11" s="140"/>
      <c r="X11" s="142"/>
      <c r="Y11" s="16"/>
      <c r="Z11" s="15"/>
      <c r="AA11" s="15"/>
      <c r="AB11" s="15"/>
      <c r="AC11" s="15"/>
      <c r="AD11" s="15"/>
      <c r="AE11" s="15"/>
    </row>
    <row r="12" spans="1:31" ht="16.5" thickBot="1">
      <c r="A12" s="409"/>
      <c r="B12" s="187"/>
      <c r="C12" s="187" t="s">
        <v>75</v>
      </c>
      <c r="D12" s="138"/>
      <c r="E12" s="138"/>
      <c r="F12" s="138"/>
      <c r="G12" s="138"/>
      <c r="H12" s="15"/>
      <c r="I12" s="15"/>
      <c r="J12" s="143"/>
      <c r="K12" s="2"/>
      <c r="L12" s="241" t="s">
        <v>84</v>
      </c>
      <c r="M12" s="242"/>
      <c r="N12" s="238"/>
      <c r="O12" s="233">
        <f>SUMIF($L$26:$L$971,"MOB",$R$26:$R$971)</f>
        <v>8.061599999999999</v>
      </c>
      <c r="P12" s="233">
        <f>SUMIF($L$26:$L$971,"MOB",$S$26:$S$971)</f>
        <v>0</v>
      </c>
      <c r="Q12" s="234">
        <f aca="true" t="shared" si="0" ref="Q12:Q19">O12-P12</f>
        <v>8.061599999999999</v>
      </c>
      <c r="R12" s="244"/>
      <c r="S12" s="244"/>
      <c r="T12" s="138"/>
      <c r="U12" s="139"/>
      <c r="V12" s="139"/>
      <c r="W12" s="140"/>
      <c r="X12" s="142"/>
      <c r="Y12" s="16"/>
      <c r="Z12" s="15"/>
      <c r="AA12" s="15"/>
      <c r="AB12" s="15"/>
      <c r="AC12" s="15"/>
      <c r="AD12" s="15"/>
      <c r="AE12" s="15"/>
    </row>
    <row r="13" spans="1:31" ht="16.5" thickBot="1">
      <c r="A13" s="408" t="s">
        <v>15</v>
      </c>
      <c r="B13" s="237" t="s">
        <v>100</v>
      </c>
      <c r="C13" s="187" t="s">
        <v>76</v>
      </c>
      <c r="D13" s="138"/>
      <c r="E13" s="138"/>
      <c r="F13" s="138"/>
      <c r="G13" s="138"/>
      <c r="H13" s="15"/>
      <c r="I13" s="15"/>
      <c r="J13" s="143"/>
      <c r="K13" s="2"/>
      <c r="L13" s="241" t="s">
        <v>85</v>
      </c>
      <c r="M13" s="242"/>
      <c r="N13" s="238"/>
      <c r="O13" s="233">
        <f>SUMIF($L$26:$L$964,"DIV",$R$26:$R$964)</f>
        <v>0</v>
      </c>
      <c r="P13" s="233">
        <f>SUMIF($L$26:$L$971,"DIV",$S$26:$S$971)</f>
        <v>0</v>
      </c>
      <c r="Q13" s="234">
        <f t="shared" si="0"/>
        <v>0</v>
      </c>
      <c r="R13" s="244"/>
      <c r="S13" s="244"/>
      <c r="T13" s="138"/>
      <c r="U13" s="139"/>
      <c r="V13" s="139"/>
      <c r="W13" s="140"/>
      <c r="X13" s="142"/>
      <c r="Y13" s="16"/>
      <c r="Z13" s="15"/>
      <c r="AA13" s="15"/>
      <c r="AB13" s="15"/>
      <c r="AC13" s="15"/>
      <c r="AD13" s="15"/>
      <c r="AE13" s="15"/>
    </row>
    <row r="14" spans="1:34" s="28" customFormat="1" ht="15.75" thickBot="1">
      <c r="A14" s="409"/>
      <c r="B14" s="187"/>
      <c r="C14" s="187" t="s">
        <v>77</v>
      </c>
      <c r="D14" s="27"/>
      <c r="E14" s="27"/>
      <c r="F14" s="27"/>
      <c r="G14" s="27"/>
      <c r="H14" s="11"/>
      <c r="I14" s="10"/>
      <c r="J14" s="10"/>
      <c r="K14" s="10"/>
      <c r="L14" s="241" t="s">
        <v>86</v>
      </c>
      <c r="M14" s="242"/>
      <c r="N14" s="238"/>
      <c r="O14" s="233">
        <f>SUMIF($L$26:$L$964,"LAB",$R$26:$R$964)</f>
        <v>0</v>
      </c>
      <c r="P14" s="233">
        <f>SUMIF($L$26:$L$971,"LAB",$S$26:$S$971)</f>
        <v>0</v>
      </c>
      <c r="Q14" s="234">
        <f t="shared" si="0"/>
        <v>0</v>
      </c>
      <c r="R14" s="245"/>
      <c r="S14" s="245"/>
      <c r="T14" s="11"/>
      <c r="U14" s="11"/>
      <c r="V14" s="11"/>
      <c r="W14" s="11"/>
      <c r="X14" s="10"/>
      <c r="Y14" s="10"/>
      <c r="Z14" s="10"/>
      <c r="AA14" s="10"/>
      <c r="AB14" s="10"/>
      <c r="AC14" s="10"/>
      <c r="AD14" s="10"/>
      <c r="AE14" s="11"/>
      <c r="AF14" s="27"/>
      <c r="AG14" s="27"/>
      <c r="AH14" s="8"/>
    </row>
    <row r="15" spans="1:31" ht="16.5" thickBot="1">
      <c r="A15" s="408" t="s">
        <v>65</v>
      </c>
      <c r="B15" s="237" t="s">
        <v>100</v>
      </c>
      <c r="C15" s="187" t="s">
        <v>78</v>
      </c>
      <c r="D15" s="138"/>
      <c r="E15" s="138"/>
      <c r="F15" s="138"/>
      <c r="G15" s="138"/>
      <c r="H15" s="15"/>
      <c r="I15" s="15"/>
      <c r="J15" s="143"/>
      <c r="K15" s="2"/>
      <c r="L15" s="241" t="s">
        <v>87</v>
      </c>
      <c r="M15" s="242"/>
      <c r="N15" s="238"/>
      <c r="O15" s="233">
        <f>SUMIF($L$26:$L$964,"FRAG",$R$26:$R$964)</f>
        <v>0</v>
      </c>
      <c r="P15" s="233">
        <f>SUMIF($L$26:$L$971,"FRAG",$S$26:$S$971)</f>
        <v>0</v>
      </c>
      <c r="Q15" s="234">
        <f t="shared" si="0"/>
        <v>0</v>
      </c>
      <c r="R15" s="244"/>
      <c r="S15" s="244"/>
      <c r="T15" s="138"/>
      <c r="U15" s="139"/>
      <c r="V15" s="139"/>
      <c r="W15" s="140"/>
      <c r="X15" s="142"/>
      <c r="Y15" s="16"/>
      <c r="Z15" s="15"/>
      <c r="AA15" s="15"/>
      <c r="AB15" s="15"/>
      <c r="AC15" s="15"/>
      <c r="AD15" s="15"/>
      <c r="AE15" s="15"/>
    </row>
    <row r="16" spans="1:31" ht="16.5" thickBot="1">
      <c r="A16" s="409"/>
      <c r="B16" s="187"/>
      <c r="C16" s="187" t="s">
        <v>79</v>
      </c>
      <c r="D16" s="138"/>
      <c r="E16" s="138"/>
      <c r="F16" s="138"/>
      <c r="G16" s="138"/>
      <c r="H16" s="15"/>
      <c r="I16" s="15"/>
      <c r="J16" s="143"/>
      <c r="K16" s="2"/>
      <c r="L16" s="241" t="s">
        <v>88</v>
      </c>
      <c r="M16" s="242"/>
      <c r="N16" s="238"/>
      <c r="O16" s="233">
        <f>SUMIF($L$26:$L$964,"VER",$R$26:$R$964)</f>
        <v>0</v>
      </c>
      <c r="P16" s="233">
        <f>SUMIF($L$26:$L$971,"VER",$S$26:$S$971)</f>
        <v>0</v>
      </c>
      <c r="Q16" s="234">
        <f t="shared" si="0"/>
        <v>0</v>
      </c>
      <c r="R16" s="244"/>
      <c r="S16" s="244"/>
      <c r="T16" s="138"/>
      <c r="U16" s="139"/>
      <c r="V16" s="139"/>
      <c r="W16" s="140"/>
      <c r="X16" s="142"/>
      <c r="Y16" s="16"/>
      <c r="Z16" s="15"/>
      <c r="AA16" s="15"/>
      <c r="AB16" s="15"/>
      <c r="AC16" s="15"/>
      <c r="AD16" s="15"/>
      <c r="AE16" s="15"/>
    </row>
    <row r="17" spans="1:31" ht="16.5" thickBot="1">
      <c r="A17" s="137"/>
      <c r="B17" s="137"/>
      <c r="C17" s="2"/>
      <c r="D17" s="138"/>
      <c r="E17" s="138"/>
      <c r="F17" s="138"/>
      <c r="G17" s="138"/>
      <c r="H17" s="15"/>
      <c r="I17" s="15"/>
      <c r="J17" s="143"/>
      <c r="K17" s="2"/>
      <c r="L17" s="241" t="s">
        <v>89</v>
      </c>
      <c r="M17" s="242"/>
      <c r="N17" s="238"/>
      <c r="O17" s="233">
        <f>SUMIF($L$26:$L$971,"ROC",$R$26:$R$971)</f>
        <v>0</v>
      </c>
      <c r="P17" s="233">
        <f>SUMIF($L$26:$L$971,"ROC",$S$26:$S$971)</f>
        <v>0</v>
      </c>
      <c r="Q17" s="234">
        <f t="shared" si="0"/>
        <v>0</v>
      </c>
      <c r="R17" s="244"/>
      <c r="S17" s="244"/>
      <c r="T17" s="138"/>
      <c r="U17" s="139"/>
      <c r="V17" s="139"/>
      <c r="W17" s="140"/>
      <c r="X17" s="142"/>
      <c r="Y17" s="16"/>
      <c r="Z17" s="15"/>
      <c r="AA17" s="15"/>
      <c r="AB17" s="15"/>
      <c r="AC17" s="15"/>
      <c r="AD17" s="15"/>
      <c r="AE17" s="15"/>
    </row>
    <row r="18" spans="1:34" s="28" customFormat="1" ht="15.75" thickBot="1">
      <c r="A18" s="50"/>
      <c r="B18" s="27"/>
      <c r="C18" s="29"/>
      <c r="D18" s="27"/>
      <c r="E18" s="27"/>
      <c r="F18" s="27"/>
      <c r="G18" s="27"/>
      <c r="H18" s="11"/>
      <c r="I18" s="10"/>
      <c r="J18" s="10"/>
      <c r="K18" s="10"/>
      <c r="L18" s="241" t="s">
        <v>96</v>
      </c>
      <c r="M18" s="242"/>
      <c r="N18" s="238"/>
      <c r="O18" s="233">
        <f>SUMIF($Y$26:$Y$971,"DOCBUR",$AB$26:$AB$971)</f>
        <v>0.36</v>
      </c>
      <c r="P18" s="233">
        <f>SUMIF($Y$26:$Y$971,"DOCBUR",$AC$26:$AC$971)</f>
        <v>0</v>
      </c>
      <c r="Q18" s="234">
        <f t="shared" si="0"/>
        <v>0.36</v>
      </c>
      <c r="R18" s="245"/>
      <c r="S18" s="245"/>
      <c r="T18" s="11"/>
      <c r="U18" s="11"/>
      <c r="V18" s="11"/>
      <c r="W18" s="11"/>
      <c r="X18" s="10"/>
      <c r="Y18" s="10"/>
      <c r="Z18" s="10"/>
      <c r="AA18" s="10"/>
      <c r="AB18" s="10"/>
      <c r="AC18" s="10"/>
      <c r="AD18" s="10"/>
      <c r="AE18" s="11"/>
      <c r="AF18" s="27"/>
      <c r="AG18" s="27"/>
      <c r="AH18" s="8"/>
    </row>
    <row r="19" spans="1:31" ht="16.5" thickBot="1">
      <c r="A19" s="137"/>
      <c r="B19" s="137"/>
      <c r="C19" s="2"/>
      <c r="D19" s="138"/>
      <c r="E19" s="138"/>
      <c r="F19" s="138"/>
      <c r="G19" s="138"/>
      <c r="H19" s="15"/>
      <c r="I19" s="15"/>
      <c r="J19" s="143"/>
      <c r="K19" s="2"/>
      <c r="L19" s="241" t="s">
        <v>97</v>
      </c>
      <c r="M19" s="242"/>
      <c r="N19" s="238"/>
      <c r="O19" s="233">
        <f>SUMIF($Y$26:$Y$971,"DOCBIBLIO",$AB$26:$AB$971)</f>
        <v>0.18</v>
      </c>
      <c r="P19" s="233">
        <f>SUMIF($Y$26:$Y$971,"DOCBIBLIO",$AC$26:$AC$971)</f>
        <v>0</v>
      </c>
      <c r="Q19" s="234">
        <f t="shared" si="0"/>
        <v>0.18</v>
      </c>
      <c r="R19" s="244"/>
      <c r="S19" s="244"/>
      <c r="T19" s="138"/>
      <c r="U19" s="139"/>
      <c r="V19" s="139"/>
      <c r="W19" s="140"/>
      <c r="X19" s="142"/>
      <c r="Y19" s="16"/>
      <c r="Z19" s="15"/>
      <c r="AA19" s="15"/>
      <c r="AB19" s="15"/>
      <c r="AC19" s="15"/>
      <c r="AD19" s="15"/>
      <c r="AE19" s="15"/>
    </row>
    <row r="20" spans="1:31" ht="15.75">
      <c r="A20" s="137"/>
      <c r="B20" s="137"/>
      <c r="C20" s="2"/>
      <c r="D20" s="138"/>
      <c r="E20" s="138"/>
      <c r="F20" s="138"/>
      <c r="G20" s="138"/>
      <c r="H20" s="15"/>
      <c r="I20" s="15"/>
      <c r="J20" s="143"/>
      <c r="K20" s="2"/>
      <c r="L20" s="137"/>
      <c r="M20" s="138"/>
      <c r="N20" s="138"/>
      <c r="O20" s="139"/>
      <c r="P20" s="140"/>
      <c r="Q20" s="142"/>
      <c r="R20" s="244"/>
      <c r="S20" s="244"/>
      <c r="T20" s="138"/>
      <c r="U20" s="139"/>
      <c r="V20" s="139"/>
      <c r="W20" s="140"/>
      <c r="X20" s="142"/>
      <c r="Y20" s="16"/>
      <c r="Z20" s="15"/>
      <c r="AA20" s="15"/>
      <c r="AB20" s="15"/>
      <c r="AC20" s="15"/>
      <c r="AD20" s="15"/>
      <c r="AE20" s="15"/>
    </row>
    <row r="21" spans="1:34" s="28" customFormat="1" ht="13.5" thickBot="1">
      <c r="A21" s="50"/>
      <c r="B21" s="27"/>
      <c r="C21" s="29"/>
      <c r="D21" s="27"/>
      <c r="E21" s="27"/>
      <c r="F21" s="27"/>
      <c r="G21" s="27"/>
      <c r="H21" s="11"/>
      <c r="I21" s="10"/>
      <c r="J21" s="10"/>
      <c r="K21" s="10"/>
      <c r="L21" s="27"/>
      <c r="M21" s="27"/>
      <c r="N21" s="27"/>
      <c r="O21" s="27"/>
      <c r="P21" s="27"/>
      <c r="Q21" s="27"/>
      <c r="R21" s="27"/>
      <c r="S21" s="27"/>
      <c r="T21" s="11"/>
      <c r="U21" s="11"/>
      <c r="V21" s="11"/>
      <c r="W21" s="11"/>
      <c r="X21" s="10"/>
      <c r="Y21" s="10"/>
      <c r="Z21" s="10"/>
      <c r="AA21" s="10"/>
      <c r="AB21" s="10"/>
      <c r="AC21" s="10"/>
      <c r="AD21" s="10"/>
      <c r="AE21" s="11"/>
      <c r="AF21" s="27"/>
      <c r="AG21" s="27"/>
      <c r="AH21" s="8"/>
    </row>
    <row r="22" spans="1:31" ht="12.75">
      <c r="A22" s="375" t="s">
        <v>16</v>
      </c>
      <c r="B22" s="376"/>
      <c r="C22" s="377"/>
      <c r="D22" s="377"/>
      <c r="E22" s="377"/>
      <c r="F22" s="377"/>
      <c r="G22" s="378"/>
      <c r="H22" s="372" t="s">
        <v>27</v>
      </c>
      <c r="I22" s="373"/>
      <c r="J22" s="373"/>
      <c r="K22" s="374"/>
      <c r="L22" s="372" t="s">
        <v>55</v>
      </c>
      <c r="M22" s="373"/>
      <c r="N22" s="373"/>
      <c r="O22" s="373"/>
      <c r="P22" s="373"/>
      <c r="Q22" s="373"/>
      <c r="R22" s="374"/>
      <c r="S22" s="163"/>
      <c r="T22" s="390" t="s">
        <v>95</v>
      </c>
      <c r="U22" s="391"/>
      <c r="V22" s="391"/>
      <c r="W22" s="391"/>
      <c r="X22" s="391"/>
      <c r="Y22" s="404" t="s">
        <v>35</v>
      </c>
      <c r="Z22" s="405"/>
      <c r="AA22" s="405"/>
      <c r="AB22" s="405"/>
      <c r="AC22" s="191"/>
      <c r="AD22" s="167"/>
      <c r="AE22" s="395" t="s">
        <v>0</v>
      </c>
    </row>
    <row r="23" spans="1:31" ht="12.75" customHeight="1">
      <c r="A23" s="382" t="s">
        <v>24</v>
      </c>
      <c r="B23" s="384" t="s">
        <v>25</v>
      </c>
      <c r="C23" s="385"/>
      <c r="D23" s="385"/>
      <c r="E23" s="385"/>
      <c r="F23" s="386"/>
      <c r="G23" s="383" t="s">
        <v>19</v>
      </c>
      <c r="H23" s="379"/>
      <c r="I23" s="380"/>
      <c r="J23" s="380"/>
      <c r="K23" s="381" t="s">
        <v>22</v>
      </c>
      <c r="L23" s="392" t="s">
        <v>4</v>
      </c>
      <c r="M23" s="393" t="s">
        <v>26</v>
      </c>
      <c r="N23" s="393" t="s">
        <v>20</v>
      </c>
      <c r="O23" s="380" t="s">
        <v>30</v>
      </c>
      <c r="P23" s="380"/>
      <c r="Q23" s="380"/>
      <c r="R23" s="388" t="s">
        <v>722</v>
      </c>
      <c r="S23" s="388" t="s">
        <v>92</v>
      </c>
      <c r="T23" s="379" t="s">
        <v>90</v>
      </c>
      <c r="U23" s="387" t="s">
        <v>44</v>
      </c>
      <c r="V23" s="387" t="s">
        <v>93</v>
      </c>
      <c r="W23" s="387" t="s">
        <v>48</v>
      </c>
      <c r="X23" s="394" t="s">
        <v>45</v>
      </c>
      <c r="Y23" s="401" t="s">
        <v>31</v>
      </c>
      <c r="Z23" s="399" t="s">
        <v>26</v>
      </c>
      <c r="AA23" s="399" t="s">
        <v>724</v>
      </c>
      <c r="AB23" s="399" t="s">
        <v>723</v>
      </c>
      <c r="AC23" s="387" t="s">
        <v>92</v>
      </c>
      <c r="AD23" s="398" t="s">
        <v>56</v>
      </c>
      <c r="AE23" s="396"/>
    </row>
    <row r="24" spans="1:31" ht="23.25" customHeight="1">
      <c r="A24" s="382"/>
      <c r="B24" s="25" t="s">
        <v>37</v>
      </c>
      <c r="C24" s="51" t="s">
        <v>17</v>
      </c>
      <c r="D24" s="51" t="s">
        <v>18</v>
      </c>
      <c r="E24" s="51" t="s">
        <v>23</v>
      </c>
      <c r="F24" s="120" t="s">
        <v>41</v>
      </c>
      <c r="G24" s="383" t="s">
        <v>19</v>
      </c>
      <c r="H24" s="123" t="s">
        <v>17</v>
      </c>
      <c r="I24" s="12" t="s">
        <v>18</v>
      </c>
      <c r="J24" s="12" t="s">
        <v>19</v>
      </c>
      <c r="K24" s="381"/>
      <c r="L24" s="392"/>
      <c r="M24" s="393" t="s">
        <v>26</v>
      </c>
      <c r="N24" s="393" t="s">
        <v>20</v>
      </c>
      <c r="O24" s="51" t="s">
        <v>80</v>
      </c>
      <c r="P24" s="51" t="s">
        <v>81</v>
      </c>
      <c r="Q24" s="51" t="s">
        <v>21</v>
      </c>
      <c r="R24" s="410"/>
      <c r="S24" s="389"/>
      <c r="T24" s="379"/>
      <c r="U24" s="387"/>
      <c r="V24" s="387"/>
      <c r="W24" s="387"/>
      <c r="X24" s="387"/>
      <c r="Y24" s="402"/>
      <c r="Z24" s="400"/>
      <c r="AA24" s="400"/>
      <c r="AB24" s="400"/>
      <c r="AC24" s="403"/>
      <c r="AD24" s="398"/>
      <c r="AE24" s="397"/>
    </row>
    <row r="25" spans="1:31" ht="12.75">
      <c r="A25" s="213"/>
      <c r="B25" s="214"/>
      <c r="C25" s="215"/>
      <c r="D25" s="215"/>
      <c r="E25" s="215"/>
      <c r="F25" s="215"/>
      <c r="G25" s="216"/>
      <c r="H25" s="217"/>
      <c r="I25" s="218"/>
      <c r="J25" s="218"/>
      <c r="K25" s="219"/>
      <c r="L25" s="213"/>
      <c r="M25" s="220"/>
      <c r="N25" s="220"/>
      <c r="O25" s="215"/>
      <c r="P25" s="215"/>
      <c r="Q25" s="215"/>
      <c r="R25" s="221"/>
      <c r="S25" s="222"/>
      <c r="T25" s="223"/>
      <c r="U25" s="223"/>
      <c r="V25" s="223"/>
      <c r="W25" s="223"/>
      <c r="X25" s="223"/>
      <c r="Y25" s="225"/>
      <c r="Z25" s="223"/>
      <c r="AA25" s="223"/>
      <c r="AB25" s="223"/>
      <c r="AC25" s="223"/>
      <c r="AD25" s="224"/>
      <c r="AE25" s="221"/>
    </row>
    <row r="26" spans="1:31" s="22" customFormat="1" ht="12.75">
      <c r="A26" s="199" t="s">
        <v>718</v>
      </c>
      <c r="B26" s="200" t="s">
        <v>122</v>
      </c>
      <c r="C26" s="367" t="s">
        <v>733</v>
      </c>
      <c r="D26" s="345" t="s">
        <v>145</v>
      </c>
      <c r="E26" s="480">
        <v>414</v>
      </c>
      <c r="F26" s="354" t="s">
        <v>805</v>
      </c>
      <c r="G26" s="348" t="s">
        <v>408</v>
      </c>
      <c r="H26" s="353">
        <v>1222</v>
      </c>
      <c r="I26" s="354">
        <v>1</v>
      </c>
      <c r="J26" s="367" t="s">
        <v>806</v>
      </c>
      <c r="K26" s="355"/>
      <c r="L26" s="201" t="s">
        <v>32</v>
      </c>
      <c r="M26" s="205" t="s">
        <v>134</v>
      </c>
      <c r="N26" s="205">
        <v>1</v>
      </c>
      <c r="O26" s="205">
        <v>120</v>
      </c>
      <c r="P26" s="205">
        <v>40</v>
      </c>
      <c r="Q26" s="205">
        <v>96</v>
      </c>
      <c r="R26" s="128">
        <f>(O26*P26*Q26)/1000000</f>
        <v>0.4608</v>
      </c>
      <c r="S26" s="231">
        <f>IF(T26="O",R26,0)</f>
        <v>0</v>
      </c>
      <c r="T26" s="207" t="s">
        <v>719</v>
      </c>
      <c r="U26" s="202"/>
      <c r="V26" s="202"/>
      <c r="W26" s="208"/>
      <c r="X26" s="208"/>
      <c r="Y26" s="209" t="s">
        <v>60</v>
      </c>
      <c r="Z26" s="210" t="s">
        <v>409</v>
      </c>
      <c r="AA26" s="202">
        <v>2</v>
      </c>
      <c r="AB26" s="202">
        <v>0.12</v>
      </c>
      <c r="AC26" s="235">
        <f>IF(AD26="O",AB26,0)</f>
        <v>0</v>
      </c>
      <c r="AD26" s="211" t="s">
        <v>719</v>
      </c>
      <c r="AE26" s="212"/>
    </row>
    <row r="27" spans="1:31" s="22" customFormat="1" ht="12.75">
      <c r="A27" s="199" t="s">
        <v>718</v>
      </c>
      <c r="B27" s="200" t="s">
        <v>122</v>
      </c>
      <c r="C27" s="367" t="s">
        <v>733</v>
      </c>
      <c r="D27" s="345" t="s">
        <v>145</v>
      </c>
      <c r="E27" s="480">
        <v>414</v>
      </c>
      <c r="F27" s="354" t="s">
        <v>805</v>
      </c>
      <c r="G27" s="348" t="s">
        <v>410</v>
      </c>
      <c r="H27" s="353">
        <v>1222</v>
      </c>
      <c r="I27" s="354">
        <v>1</v>
      </c>
      <c r="J27" s="367" t="s">
        <v>806</v>
      </c>
      <c r="K27" s="355"/>
      <c r="L27" s="201" t="s">
        <v>32</v>
      </c>
      <c r="M27" s="205" t="s">
        <v>134</v>
      </c>
      <c r="N27" s="205">
        <v>1</v>
      </c>
      <c r="O27" s="205">
        <v>120</v>
      </c>
      <c r="P27" s="205">
        <v>40</v>
      </c>
      <c r="Q27" s="205">
        <v>96</v>
      </c>
      <c r="R27" s="128">
        <f>(O27*P27*Q27)/1000000</f>
        <v>0.4608</v>
      </c>
      <c r="S27" s="231">
        <f>IF(T27="O",R27,0)</f>
        <v>0</v>
      </c>
      <c r="T27" s="207" t="s">
        <v>719</v>
      </c>
      <c r="U27" s="202"/>
      <c r="V27" s="202"/>
      <c r="W27" s="208"/>
      <c r="X27" s="208"/>
      <c r="Y27" s="209" t="s">
        <v>60</v>
      </c>
      <c r="Z27" s="210" t="s">
        <v>268</v>
      </c>
      <c r="AA27" s="202">
        <v>2</v>
      </c>
      <c r="AB27" s="202">
        <v>0.12</v>
      </c>
      <c r="AC27" s="235">
        <f>IF(AD27="O",AB27,0)</f>
        <v>0</v>
      </c>
      <c r="AD27" s="211" t="s">
        <v>719</v>
      </c>
      <c r="AE27" s="212"/>
    </row>
    <row r="28" spans="1:31" s="22" customFormat="1" ht="12.75">
      <c r="A28" s="199" t="s">
        <v>718</v>
      </c>
      <c r="B28" s="200" t="s">
        <v>122</v>
      </c>
      <c r="C28" s="367" t="s">
        <v>733</v>
      </c>
      <c r="D28" s="345" t="s">
        <v>145</v>
      </c>
      <c r="E28" s="480">
        <v>414</v>
      </c>
      <c r="F28" s="354" t="s">
        <v>805</v>
      </c>
      <c r="G28" s="348" t="s">
        <v>411</v>
      </c>
      <c r="H28" s="353">
        <v>1222</v>
      </c>
      <c r="I28" s="354">
        <v>1</v>
      </c>
      <c r="J28" s="367" t="s">
        <v>806</v>
      </c>
      <c r="K28" s="352"/>
      <c r="L28" s="201" t="s">
        <v>32</v>
      </c>
      <c r="M28" s="53" t="s">
        <v>118</v>
      </c>
      <c r="N28" s="53">
        <v>1</v>
      </c>
      <c r="O28" s="53">
        <v>120</v>
      </c>
      <c r="P28" s="53">
        <v>40</v>
      </c>
      <c r="Q28" s="53">
        <v>100</v>
      </c>
      <c r="R28" s="128">
        <f>(O28*P28*Q28)/1000000</f>
        <v>0.48</v>
      </c>
      <c r="S28" s="231">
        <f>IF(T28="O",R28,0)</f>
        <v>0</v>
      </c>
      <c r="T28" s="207" t="s">
        <v>719</v>
      </c>
      <c r="U28" s="56"/>
      <c r="V28" s="56"/>
      <c r="W28" s="121"/>
      <c r="X28" s="121"/>
      <c r="Y28" s="171" t="s">
        <v>60</v>
      </c>
      <c r="Z28" s="58"/>
      <c r="AA28" s="56">
        <v>1</v>
      </c>
      <c r="AB28" s="188">
        <v>0.06</v>
      </c>
      <c r="AC28" s="235">
        <f>IF(AD28="O",AB28,0)</f>
        <v>0</v>
      </c>
      <c r="AD28" s="211" t="s">
        <v>719</v>
      </c>
      <c r="AE28" s="59"/>
    </row>
    <row r="29" spans="1:31" s="22" customFormat="1" ht="12.75">
      <c r="A29" s="199" t="s">
        <v>718</v>
      </c>
      <c r="B29" s="200" t="s">
        <v>122</v>
      </c>
      <c r="C29" s="367" t="s">
        <v>733</v>
      </c>
      <c r="D29" s="345" t="s">
        <v>145</v>
      </c>
      <c r="E29" s="480">
        <v>414</v>
      </c>
      <c r="F29" s="354" t="s">
        <v>805</v>
      </c>
      <c r="G29" s="348" t="s">
        <v>412</v>
      </c>
      <c r="H29" s="353">
        <v>1222</v>
      </c>
      <c r="I29" s="354">
        <v>1</v>
      </c>
      <c r="J29" s="367" t="s">
        <v>806</v>
      </c>
      <c r="K29" s="355"/>
      <c r="L29" s="201" t="s">
        <v>32</v>
      </c>
      <c r="M29" s="205" t="s">
        <v>118</v>
      </c>
      <c r="N29" s="205">
        <v>1</v>
      </c>
      <c r="O29" s="205">
        <v>120</v>
      </c>
      <c r="P29" s="205">
        <v>40</v>
      </c>
      <c r="Q29" s="205">
        <v>100</v>
      </c>
      <c r="R29" s="128">
        <f>(O29*P29*Q29)/1000000</f>
        <v>0.48</v>
      </c>
      <c r="S29" s="231">
        <f>IF(T29="O",R29,0)</f>
        <v>0</v>
      </c>
      <c r="T29" s="207" t="s">
        <v>719</v>
      </c>
      <c r="U29" s="202"/>
      <c r="V29" s="202"/>
      <c r="W29" s="208"/>
      <c r="X29" s="208"/>
      <c r="Y29" s="209" t="s">
        <v>51</v>
      </c>
      <c r="Z29" s="210" t="s">
        <v>237</v>
      </c>
      <c r="AA29" s="202">
        <v>3</v>
      </c>
      <c r="AB29" s="202">
        <v>0.18</v>
      </c>
      <c r="AC29" s="235">
        <f>IF(AD29="O",AB29,0)</f>
        <v>0</v>
      </c>
      <c r="AD29" s="211" t="s">
        <v>719</v>
      </c>
      <c r="AE29" s="212"/>
    </row>
    <row r="30" spans="1:31" s="22" customFormat="1" ht="12.75">
      <c r="A30" s="199" t="s">
        <v>718</v>
      </c>
      <c r="B30" s="200" t="s">
        <v>122</v>
      </c>
      <c r="C30" s="339" t="s">
        <v>733</v>
      </c>
      <c r="D30" s="200" t="s">
        <v>145</v>
      </c>
      <c r="E30" s="277">
        <v>414</v>
      </c>
      <c r="F30" s="305" t="s">
        <v>769</v>
      </c>
      <c r="G30" s="226" t="s">
        <v>413</v>
      </c>
      <c r="H30" s="54">
        <v>1222</v>
      </c>
      <c r="I30" s="56">
        <v>2</v>
      </c>
      <c r="J30" s="301" t="s">
        <v>757</v>
      </c>
      <c r="K30" s="204"/>
      <c r="L30" s="201" t="s">
        <v>32</v>
      </c>
      <c r="M30" s="205" t="s">
        <v>118</v>
      </c>
      <c r="N30" s="205">
        <v>1</v>
      </c>
      <c r="O30" s="205">
        <v>120</v>
      </c>
      <c r="P30" s="205">
        <v>40</v>
      </c>
      <c r="Q30" s="205">
        <v>200</v>
      </c>
      <c r="R30" s="128">
        <f>(O30*P30*Q30)/1000000</f>
        <v>0.96</v>
      </c>
      <c r="S30" s="231">
        <f>IF(T30="O",R30,0)</f>
        <v>0</v>
      </c>
      <c r="T30" s="207" t="s">
        <v>719</v>
      </c>
      <c r="U30" s="202"/>
      <c r="V30" s="202"/>
      <c r="W30" s="208"/>
      <c r="X30" s="208"/>
      <c r="Y30" s="209"/>
      <c r="Z30" s="210"/>
      <c r="AA30" s="202"/>
      <c r="AB30" s="202"/>
      <c r="AC30" s="235">
        <f>IF(AD30="O",AB30,0)</f>
        <v>0</v>
      </c>
      <c r="AD30" s="211"/>
      <c r="AE30" s="212"/>
    </row>
    <row r="31" spans="1:31" s="22" customFormat="1" ht="12.75">
      <c r="A31" s="199" t="s">
        <v>718</v>
      </c>
      <c r="B31" s="200" t="s">
        <v>122</v>
      </c>
      <c r="C31" s="339" t="s">
        <v>733</v>
      </c>
      <c r="D31" s="200" t="s">
        <v>145</v>
      </c>
      <c r="E31" s="277">
        <v>414</v>
      </c>
      <c r="F31" s="300" t="s">
        <v>769</v>
      </c>
      <c r="G31" s="226" t="s">
        <v>414</v>
      </c>
      <c r="H31" s="54">
        <v>1222</v>
      </c>
      <c r="I31" s="56">
        <v>2</v>
      </c>
      <c r="J31" s="301" t="s">
        <v>757</v>
      </c>
      <c r="K31" s="57"/>
      <c r="L31" s="201" t="s">
        <v>32</v>
      </c>
      <c r="M31" s="53" t="s">
        <v>149</v>
      </c>
      <c r="N31" s="53">
        <v>1</v>
      </c>
      <c r="O31" s="53">
        <v>155</v>
      </c>
      <c r="P31" s="53">
        <v>80</v>
      </c>
      <c r="Q31" s="53">
        <v>73</v>
      </c>
      <c r="R31" s="55">
        <v>0.92</v>
      </c>
      <c r="S31" s="231">
        <f>IF(T31="O",R31,0)</f>
        <v>0</v>
      </c>
      <c r="T31" s="207" t="s">
        <v>719</v>
      </c>
      <c r="U31" s="56"/>
      <c r="V31" s="56"/>
      <c r="W31" s="121"/>
      <c r="X31" s="121"/>
      <c r="Y31" s="171"/>
      <c r="Z31" s="58"/>
      <c r="AA31" s="56"/>
      <c r="AB31" s="188"/>
      <c r="AC31" s="235">
        <f>IF(AD31="O",AB31,0)</f>
        <v>0</v>
      </c>
      <c r="AD31" s="168"/>
      <c r="AE31" s="59"/>
    </row>
    <row r="32" spans="1:31" s="22" customFormat="1" ht="12.75">
      <c r="A32" s="199" t="s">
        <v>718</v>
      </c>
      <c r="B32" s="200" t="s">
        <v>122</v>
      </c>
      <c r="C32" s="367" t="s">
        <v>733</v>
      </c>
      <c r="D32" s="345" t="s">
        <v>145</v>
      </c>
      <c r="E32" s="480">
        <v>414</v>
      </c>
      <c r="F32" s="350" t="s">
        <v>805</v>
      </c>
      <c r="G32" s="348" t="s">
        <v>415</v>
      </c>
      <c r="H32" s="349">
        <v>1222</v>
      </c>
      <c r="I32" s="350">
        <v>1</v>
      </c>
      <c r="J32" s="368" t="s">
        <v>806</v>
      </c>
      <c r="K32" s="352"/>
      <c r="L32" s="201" t="s">
        <v>32</v>
      </c>
      <c r="M32" s="53" t="s">
        <v>149</v>
      </c>
      <c r="N32" s="53">
        <v>1</v>
      </c>
      <c r="O32" s="53">
        <v>155</v>
      </c>
      <c r="P32" s="53">
        <v>80</v>
      </c>
      <c r="Q32" s="53">
        <v>73</v>
      </c>
      <c r="R32" s="55">
        <v>0.92</v>
      </c>
      <c r="S32" s="231">
        <f>IF(T32="O",R32,0)</f>
        <v>0</v>
      </c>
      <c r="T32" s="207" t="s">
        <v>719</v>
      </c>
      <c r="U32" s="56"/>
      <c r="V32" s="56"/>
      <c r="W32" s="121"/>
      <c r="X32" s="121"/>
      <c r="Y32" s="171"/>
      <c r="Z32" s="58"/>
      <c r="AA32" s="56"/>
      <c r="AB32" s="188"/>
      <c r="AC32" s="235">
        <f>IF(AD32="O",AB32,0)</f>
        <v>0</v>
      </c>
      <c r="AD32" s="168"/>
      <c r="AE32" s="59"/>
    </row>
    <row r="33" spans="1:31" s="22" customFormat="1" ht="12.75">
      <c r="A33" s="199" t="s">
        <v>718</v>
      </c>
      <c r="B33" s="200" t="s">
        <v>122</v>
      </c>
      <c r="C33" s="367" t="s">
        <v>733</v>
      </c>
      <c r="D33" s="345" t="s">
        <v>145</v>
      </c>
      <c r="E33" s="480">
        <v>414</v>
      </c>
      <c r="F33" s="350" t="s">
        <v>805</v>
      </c>
      <c r="G33" s="348" t="s">
        <v>416</v>
      </c>
      <c r="H33" s="349">
        <v>1222</v>
      </c>
      <c r="I33" s="350">
        <v>1</v>
      </c>
      <c r="J33" s="368" t="s">
        <v>806</v>
      </c>
      <c r="K33" s="360"/>
      <c r="L33" s="201" t="s">
        <v>32</v>
      </c>
      <c r="M33" s="53" t="s">
        <v>119</v>
      </c>
      <c r="N33" s="53">
        <v>1</v>
      </c>
      <c r="O33" s="53">
        <v>120</v>
      </c>
      <c r="P33" s="53">
        <v>80</v>
      </c>
      <c r="Q33" s="127">
        <v>73</v>
      </c>
      <c r="R33" s="128">
        <v>0.69</v>
      </c>
      <c r="S33" s="231">
        <f>IF(T33="O",R33,0)</f>
        <v>0</v>
      </c>
      <c r="T33" s="207" t="s">
        <v>719</v>
      </c>
      <c r="U33" s="129"/>
      <c r="V33" s="129"/>
      <c r="W33" s="130"/>
      <c r="X33" s="130"/>
      <c r="Y33" s="172"/>
      <c r="Z33" s="132"/>
      <c r="AA33" s="129"/>
      <c r="AB33" s="189"/>
      <c r="AC33" s="235">
        <f>IF(AD33="O",AB33,0)</f>
        <v>0</v>
      </c>
      <c r="AD33" s="169"/>
      <c r="AE33" s="133"/>
    </row>
    <row r="34" spans="1:31" s="22" customFormat="1" ht="12.75">
      <c r="A34" s="199" t="s">
        <v>718</v>
      </c>
      <c r="B34" s="200" t="s">
        <v>122</v>
      </c>
      <c r="C34" s="367" t="s">
        <v>733</v>
      </c>
      <c r="D34" s="345" t="s">
        <v>145</v>
      </c>
      <c r="E34" s="480">
        <v>414</v>
      </c>
      <c r="F34" s="356"/>
      <c r="G34" s="348" t="s">
        <v>417</v>
      </c>
      <c r="H34" s="357"/>
      <c r="I34" s="358"/>
      <c r="J34" s="359"/>
      <c r="K34" s="360" t="s">
        <v>768</v>
      </c>
      <c r="L34" s="201" t="s">
        <v>32</v>
      </c>
      <c r="M34" s="53" t="s">
        <v>119</v>
      </c>
      <c r="N34" s="53">
        <v>1</v>
      </c>
      <c r="O34" s="53">
        <v>120</v>
      </c>
      <c r="P34" s="53">
        <v>80</v>
      </c>
      <c r="Q34" s="127">
        <v>73</v>
      </c>
      <c r="R34" s="128">
        <v>0.69</v>
      </c>
      <c r="S34" s="231">
        <f>IF(T34="O",R34,0)</f>
        <v>0</v>
      </c>
      <c r="T34" s="207" t="s">
        <v>719</v>
      </c>
      <c r="U34" s="129"/>
      <c r="V34" s="129"/>
      <c r="W34" s="130"/>
      <c r="X34" s="130"/>
      <c r="Y34" s="172"/>
      <c r="Z34" s="132"/>
      <c r="AA34" s="129"/>
      <c r="AB34" s="189"/>
      <c r="AC34" s="235">
        <f>IF(AD34="O",AB34,0)</f>
        <v>0</v>
      </c>
      <c r="AD34" s="169"/>
      <c r="AE34" s="133"/>
    </row>
    <row r="35" spans="1:31" s="22" customFormat="1" ht="12.75">
      <c r="A35" s="199" t="s">
        <v>718</v>
      </c>
      <c r="B35" s="200" t="s">
        <v>122</v>
      </c>
      <c r="C35" s="339" t="s">
        <v>733</v>
      </c>
      <c r="D35" s="200" t="s">
        <v>145</v>
      </c>
      <c r="E35" s="277">
        <v>414</v>
      </c>
      <c r="F35" s="299" t="s">
        <v>769</v>
      </c>
      <c r="G35" s="226" t="s">
        <v>418</v>
      </c>
      <c r="H35" s="54">
        <v>1222</v>
      </c>
      <c r="I35" s="56">
        <v>2</v>
      </c>
      <c r="J35" s="301" t="s">
        <v>757</v>
      </c>
      <c r="K35" s="131"/>
      <c r="L35" s="201" t="s">
        <v>32</v>
      </c>
      <c r="M35" s="127" t="s">
        <v>113</v>
      </c>
      <c r="N35" s="127">
        <v>1</v>
      </c>
      <c r="O35" s="127"/>
      <c r="P35" s="127"/>
      <c r="Q35" s="127"/>
      <c r="R35" s="128">
        <v>0.5</v>
      </c>
      <c r="S35" s="231">
        <f>IF(T35="O",R35,0)</f>
        <v>0</v>
      </c>
      <c r="T35" s="207" t="s">
        <v>719</v>
      </c>
      <c r="U35" s="129"/>
      <c r="V35" s="129"/>
      <c r="W35" s="130"/>
      <c r="X35" s="130"/>
      <c r="Y35" s="172"/>
      <c r="Z35" s="132"/>
      <c r="AA35" s="129"/>
      <c r="AB35" s="189"/>
      <c r="AC35" s="235">
        <f>IF(AD35="O",AB35,0)</f>
        <v>0</v>
      </c>
      <c r="AD35" s="169"/>
      <c r="AE35" s="133"/>
    </row>
    <row r="36" spans="1:31" s="22" customFormat="1" ht="12.75">
      <c r="A36" s="199" t="s">
        <v>718</v>
      </c>
      <c r="B36" s="200" t="s">
        <v>122</v>
      </c>
      <c r="C36" s="367" t="s">
        <v>733</v>
      </c>
      <c r="D36" s="345" t="s">
        <v>145</v>
      </c>
      <c r="E36" s="480">
        <v>414</v>
      </c>
      <c r="F36" s="356"/>
      <c r="G36" s="348" t="s">
        <v>419</v>
      </c>
      <c r="H36" s="357"/>
      <c r="I36" s="358"/>
      <c r="J36" s="359"/>
      <c r="K36" s="360" t="s">
        <v>768</v>
      </c>
      <c r="L36" s="201" t="s">
        <v>32</v>
      </c>
      <c r="M36" s="127" t="s">
        <v>113</v>
      </c>
      <c r="N36" s="127">
        <v>1</v>
      </c>
      <c r="O36" s="127"/>
      <c r="P36" s="127"/>
      <c r="Q36" s="127"/>
      <c r="R36" s="128">
        <v>0.5</v>
      </c>
      <c r="S36" s="231">
        <f>IF(T36="O",R36,0)</f>
        <v>0</v>
      </c>
      <c r="T36" s="207" t="s">
        <v>719</v>
      </c>
      <c r="U36" s="129"/>
      <c r="V36" s="129"/>
      <c r="W36" s="130"/>
      <c r="X36" s="130"/>
      <c r="Y36" s="172"/>
      <c r="Z36" s="132"/>
      <c r="AA36" s="129"/>
      <c r="AB36" s="189"/>
      <c r="AC36" s="235">
        <f>IF(AD36="O",AB36,0)</f>
        <v>0</v>
      </c>
      <c r="AD36" s="169"/>
      <c r="AE36" s="133"/>
    </row>
    <row r="37" spans="1:31" s="22" customFormat="1" ht="12.75">
      <c r="A37" s="199" t="s">
        <v>718</v>
      </c>
      <c r="B37" s="200" t="s">
        <v>122</v>
      </c>
      <c r="C37" s="367" t="s">
        <v>733</v>
      </c>
      <c r="D37" s="345" t="s">
        <v>145</v>
      </c>
      <c r="E37" s="480">
        <v>414</v>
      </c>
      <c r="F37" s="358" t="s">
        <v>805</v>
      </c>
      <c r="G37" s="348" t="s">
        <v>420</v>
      </c>
      <c r="H37" s="357">
        <v>1222</v>
      </c>
      <c r="I37" s="358">
        <v>1</v>
      </c>
      <c r="J37" s="371" t="s">
        <v>806</v>
      </c>
      <c r="K37" s="360"/>
      <c r="L37" s="201" t="s">
        <v>32</v>
      </c>
      <c r="M37" s="127" t="s">
        <v>113</v>
      </c>
      <c r="N37" s="127">
        <v>1</v>
      </c>
      <c r="O37" s="127"/>
      <c r="P37" s="127"/>
      <c r="Q37" s="127"/>
      <c r="R37" s="128">
        <v>0.5</v>
      </c>
      <c r="S37" s="231">
        <f>IF(T37="O",R37,0)</f>
        <v>0</v>
      </c>
      <c r="T37" s="207" t="s">
        <v>719</v>
      </c>
      <c r="U37" s="129"/>
      <c r="V37" s="129"/>
      <c r="W37" s="130"/>
      <c r="X37" s="130"/>
      <c r="Y37" s="172"/>
      <c r="Z37" s="132"/>
      <c r="AA37" s="129"/>
      <c r="AB37" s="189"/>
      <c r="AC37" s="235">
        <f>IF(AD37="O",AB37,0)</f>
        <v>0</v>
      </c>
      <c r="AD37" s="169"/>
      <c r="AE37" s="133"/>
    </row>
    <row r="38" spans="1:31" s="22" customFormat="1" ht="12.75">
      <c r="A38" s="199" t="s">
        <v>718</v>
      </c>
      <c r="B38" s="200" t="s">
        <v>122</v>
      </c>
      <c r="C38" s="367" t="s">
        <v>733</v>
      </c>
      <c r="D38" s="345" t="s">
        <v>145</v>
      </c>
      <c r="E38" s="480">
        <v>414</v>
      </c>
      <c r="F38" s="358" t="s">
        <v>805</v>
      </c>
      <c r="G38" s="348" t="s">
        <v>421</v>
      </c>
      <c r="H38" s="357">
        <v>1222</v>
      </c>
      <c r="I38" s="358">
        <v>1</v>
      </c>
      <c r="J38" s="371" t="s">
        <v>806</v>
      </c>
      <c r="K38" s="360"/>
      <c r="L38" s="201" t="s">
        <v>32</v>
      </c>
      <c r="M38" s="127" t="s">
        <v>113</v>
      </c>
      <c r="N38" s="127">
        <v>1</v>
      </c>
      <c r="O38" s="127"/>
      <c r="P38" s="127"/>
      <c r="Q38" s="127"/>
      <c r="R38" s="128">
        <v>0.5</v>
      </c>
      <c r="S38" s="231">
        <f>IF(T38="O",R38,0)</f>
        <v>0</v>
      </c>
      <c r="T38" s="207" t="s">
        <v>719</v>
      </c>
      <c r="U38" s="129"/>
      <c r="V38" s="129"/>
      <c r="W38" s="130"/>
      <c r="X38" s="130"/>
      <c r="Y38" s="172"/>
      <c r="Z38" s="132"/>
      <c r="AA38" s="129"/>
      <c r="AB38" s="189"/>
      <c r="AC38" s="235">
        <f>IF(AD38="O",AB38,0)</f>
        <v>0</v>
      </c>
      <c r="AD38" s="169"/>
      <c r="AE38" s="133"/>
    </row>
    <row r="39" spans="1:31" s="22" customFormat="1" ht="12.75">
      <c r="A39" s="199" t="s">
        <v>718</v>
      </c>
      <c r="B39" s="200" t="s">
        <v>122</v>
      </c>
      <c r="C39" s="367" t="s">
        <v>733</v>
      </c>
      <c r="D39" s="345" t="s">
        <v>145</v>
      </c>
      <c r="E39" s="480">
        <v>414</v>
      </c>
      <c r="F39" s="356"/>
      <c r="G39" s="348" t="s">
        <v>422</v>
      </c>
      <c r="H39" s="357"/>
      <c r="I39" s="358"/>
      <c r="J39" s="359"/>
      <c r="K39" s="360" t="s">
        <v>768</v>
      </c>
      <c r="L39" s="126" t="s">
        <v>33</v>
      </c>
      <c r="M39" s="127" t="s">
        <v>727</v>
      </c>
      <c r="N39" s="127">
        <v>1</v>
      </c>
      <c r="O39" s="127"/>
      <c r="P39" s="127"/>
      <c r="Q39" s="127"/>
      <c r="R39" s="128">
        <v>0.15</v>
      </c>
      <c r="S39" s="231">
        <f>IF(T39="O",R39,0)</f>
        <v>0</v>
      </c>
      <c r="T39" s="207" t="s">
        <v>719</v>
      </c>
      <c r="U39" s="129"/>
      <c r="V39" s="129"/>
      <c r="W39" s="130"/>
      <c r="X39" s="130"/>
      <c r="Y39" s="172"/>
      <c r="Z39" s="132"/>
      <c r="AA39" s="129"/>
      <c r="AB39" s="189"/>
      <c r="AC39" s="235">
        <f>IF(AD39="O",AB39,0)</f>
        <v>0</v>
      </c>
      <c r="AD39" s="169"/>
      <c r="AE39" s="133"/>
    </row>
    <row r="40" spans="1:31" s="22" customFormat="1" ht="12.75">
      <c r="A40" s="199" t="s">
        <v>718</v>
      </c>
      <c r="B40" s="200" t="s">
        <v>122</v>
      </c>
      <c r="C40" s="339" t="s">
        <v>733</v>
      </c>
      <c r="D40" s="200" t="s">
        <v>145</v>
      </c>
      <c r="E40" s="277">
        <v>414</v>
      </c>
      <c r="F40" s="299" t="s">
        <v>769</v>
      </c>
      <c r="G40" s="226" t="s">
        <v>423</v>
      </c>
      <c r="H40" s="54">
        <v>1222</v>
      </c>
      <c r="I40" s="56">
        <v>2</v>
      </c>
      <c r="J40" s="301" t="s">
        <v>757</v>
      </c>
      <c r="K40" s="131"/>
      <c r="L40" s="126" t="s">
        <v>33</v>
      </c>
      <c r="M40" s="127" t="s">
        <v>216</v>
      </c>
      <c r="N40" s="127">
        <v>1</v>
      </c>
      <c r="O40" s="127"/>
      <c r="P40" s="127"/>
      <c r="Q40" s="127"/>
      <c r="R40" s="128">
        <v>0.15</v>
      </c>
      <c r="S40" s="231">
        <f>IF(T40="O",R40,0)</f>
        <v>0</v>
      </c>
      <c r="T40" s="207" t="s">
        <v>719</v>
      </c>
      <c r="U40" s="129"/>
      <c r="V40" s="129"/>
      <c r="W40" s="130"/>
      <c r="X40" s="130"/>
      <c r="Y40" s="172"/>
      <c r="Z40" s="132"/>
      <c r="AA40" s="129"/>
      <c r="AB40" s="189"/>
      <c r="AC40" s="235">
        <f>IF(AD40="O",AB40,0)</f>
        <v>0</v>
      </c>
      <c r="AD40" s="169"/>
      <c r="AE40" s="133"/>
    </row>
    <row r="41" spans="1:31" s="22" customFormat="1" ht="12.75">
      <c r="A41" s="199" t="s">
        <v>718</v>
      </c>
      <c r="B41" s="200" t="s">
        <v>122</v>
      </c>
      <c r="C41" s="367" t="s">
        <v>733</v>
      </c>
      <c r="D41" s="345" t="s">
        <v>145</v>
      </c>
      <c r="E41" s="480">
        <v>414</v>
      </c>
      <c r="F41" s="358" t="s">
        <v>805</v>
      </c>
      <c r="G41" s="348" t="s">
        <v>424</v>
      </c>
      <c r="H41" s="357">
        <v>1222</v>
      </c>
      <c r="I41" s="358">
        <v>1</v>
      </c>
      <c r="J41" s="371" t="s">
        <v>806</v>
      </c>
      <c r="K41" s="360"/>
      <c r="L41" s="126" t="s">
        <v>33</v>
      </c>
      <c r="M41" s="127" t="s">
        <v>116</v>
      </c>
      <c r="N41" s="127">
        <v>1</v>
      </c>
      <c r="O41" s="127"/>
      <c r="P41" s="127"/>
      <c r="Q41" s="127"/>
      <c r="R41" s="128">
        <v>0.15</v>
      </c>
      <c r="S41" s="231">
        <f>IF(T41="O",R41,0)</f>
        <v>0</v>
      </c>
      <c r="T41" s="207" t="s">
        <v>719</v>
      </c>
      <c r="U41" s="129"/>
      <c r="V41" s="129"/>
      <c r="W41" s="130"/>
      <c r="X41" s="130"/>
      <c r="Y41" s="172"/>
      <c r="Z41" s="132"/>
      <c r="AA41" s="129"/>
      <c r="AB41" s="189"/>
      <c r="AC41" s="235">
        <f>IF(AD41="O",AB41,0)</f>
        <v>0</v>
      </c>
      <c r="AD41" s="169"/>
      <c r="AE41" s="133"/>
    </row>
    <row r="42" spans="1:31" s="22" customFormat="1" ht="13.5" thickBot="1">
      <c r="A42" s="61" t="s">
        <v>718</v>
      </c>
      <c r="B42" s="62" t="s">
        <v>122</v>
      </c>
      <c r="C42" s="340" t="s">
        <v>733</v>
      </c>
      <c r="D42" s="62" t="s">
        <v>145</v>
      </c>
      <c r="E42" s="278">
        <v>414</v>
      </c>
      <c r="F42" s="303" t="s">
        <v>769</v>
      </c>
      <c r="G42" s="261"/>
      <c r="H42" s="63">
        <v>1222</v>
      </c>
      <c r="I42" s="66">
        <v>2</v>
      </c>
      <c r="J42" s="304" t="s">
        <v>757</v>
      </c>
      <c r="K42" s="67"/>
      <c r="L42" s="63"/>
      <c r="M42" s="64" t="s">
        <v>109</v>
      </c>
      <c r="N42" s="64">
        <v>1</v>
      </c>
      <c r="O42" s="64"/>
      <c r="P42" s="64"/>
      <c r="Q42" s="64"/>
      <c r="R42" s="65"/>
      <c r="S42" s="232">
        <f>IF(T42="O",R42,0)</f>
        <v>0</v>
      </c>
      <c r="T42" s="166" t="s">
        <v>719</v>
      </c>
      <c r="U42" s="66"/>
      <c r="V42" s="66"/>
      <c r="W42" s="122"/>
      <c r="X42" s="122"/>
      <c r="Y42" s="173" t="s">
        <v>60</v>
      </c>
      <c r="Z42" s="68"/>
      <c r="AA42" s="66">
        <v>1</v>
      </c>
      <c r="AB42" s="190">
        <v>0.06</v>
      </c>
      <c r="AC42" s="236">
        <f>IF(AD42="O",AB42,0)</f>
        <v>0</v>
      </c>
      <c r="AD42" s="170" t="s">
        <v>719</v>
      </c>
      <c r="AE42" s="69"/>
    </row>
    <row r="44" ht="12.75">
      <c r="F44" s="14" t="s">
        <v>804</v>
      </c>
    </row>
  </sheetData>
  <sheetProtection/>
  <protectedRanges>
    <protectedRange sqref="N4:Q8" name="Plage5"/>
    <protectedRange sqref="T26:AB44 T51:AB943" name="Plage3"/>
    <protectedRange sqref="B1:B2" name="Plage1"/>
    <protectedRange sqref="R31:R44 A26:Q44 A51:R943" name="Plage2"/>
    <protectedRange sqref="AD26:AE44 AD51:AE943" name="Plage4"/>
    <protectedRange sqref="R26" name="Plage2_5_1_4_1_6_2"/>
    <protectedRange sqref="R27" name="Plage2_5_1_4_1_6_2_1"/>
    <protectedRange sqref="R28" name="Plage2_5_1_4_1_6_2_2"/>
    <protectedRange sqref="R29" name="Plage2_5_1_4_1_6_2_3"/>
    <protectedRange sqref="R30" name="Plage2_5_1_4_1_6_2_4"/>
  </protectedRanges>
  <mergeCells count="35">
    <mergeCell ref="A5:A6"/>
    <mergeCell ref="A7:A8"/>
    <mergeCell ref="A9:A10"/>
    <mergeCell ref="N10:O10"/>
    <mergeCell ref="T22:X22"/>
    <mergeCell ref="Y22:AB22"/>
    <mergeCell ref="A11:A12"/>
    <mergeCell ref="A13:A14"/>
    <mergeCell ref="A15:A16"/>
    <mergeCell ref="A22:G22"/>
    <mergeCell ref="L23:L24"/>
    <mergeCell ref="M23:M24"/>
    <mergeCell ref="N23:N24"/>
    <mergeCell ref="O23:Q23"/>
    <mergeCell ref="H22:K22"/>
    <mergeCell ref="L22:R22"/>
    <mergeCell ref="R23:R24"/>
    <mergeCell ref="S23:S24"/>
    <mergeCell ref="T23:T24"/>
    <mergeCell ref="U23:U24"/>
    <mergeCell ref="AE22:AE24"/>
    <mergeCell ref="A23:A24"/>
    <mergeCell ref="B23:F23"/>
    <mergeCell ref="G23:G24"/>
    <mergeCell ref="H23:J23"/>
    <mergeCell ref="K23:K24"/>
    <mergeCell ref="AD23:AD24"/>
    <mergeCell ref="Z23:Z24"/>
    <mergeCell ref="AA23:AA24"/>
    <mergeCell ref="AB23:AB24"/>
    <mergeCell ref="AC23:AC24"/>
    <mergeCell ref="V23:V24"/>
    <mergeCell ref="W23:W24"/>
    <mergeCell ref="X23:X24"/>
    <mergeCell ref="Y23:Y24"/>
  </mergeCells>
  <dataValidations count="6">
    <dataValidation type="list" allowBlank="1" showErrorMessage="1" prompt="&#10;" sqref="L26:L42">
      <formula1>"INFO,MOB,VER,ROC,DIV,LAB,FRAG"</formula1>
    </dataValidation>
    <dataValidation type="list" allowBlank="1" showInputMessage="1" showErrorMessage="1" sqref="Y26:Y42">
      <formula1>"DOCBUR,DOCBIBLIO"</formula1>
    </dataValidation>
    <dataValidation type="list" allowBlank="1" showInputMessage="1" showErrorMessage="1" sqref="W26:X42 AD26:AD42 Q5 T26:T42">
      <formula1>"O,N"</formula1>
    </dataValidation>
    <dataValidation type="list" allowBlank="1" showInputMessage="1" showErrorMessage="1" sqref="AD25">
      <formula1>"O/N"</formula1>
    </dataValidation>
    <dataValidation type="list" allowBlank="1" showInputMessage="1" showErrorMessage="1" sqref="N4">
      <formula1>"BUR,SALLE ENSEIGNEMENT, SALLETP, LABO,STOCK REPRO,DIVERS"</formula1>
    </dataValidation>
    <dataValidation type="list" allowBlank="1" showInputMessage="1" showErrorMessage="1" sqref="Q4">
      <formula1>"A-1,A-2,B-1,B-2,C-1,C-2,D-1,D-2,E-1,E-2,F-1,F-2"</formula1>
    </dataValidation>
  </dataValidations>
  <printOptions/>
  <pageMargins left="0.787401575" right="0.787401575" top="0.984251969" bottom="0.984251969" header="0.4921259845" footer="0.492125984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AH49"/>
  <sheetViews>
    <sheetView zoomScalePageLayoutView="0" workbookViewId="0" topLeftCell="A16">
      <selection activeCell="M50" sqref="M50"/>
    </sheetView>
  </sheetViews>
  <sheetFormatPr defaultColWidth="11.421875" defaultRowHeight="12.75"/>
  <cols>
    <col min="1" max="1" width="15.8515625" style="5" customWidth="1"/>
    <col min="2" max="2" width="11.28125" style="5" customWidth="1"/>
    <col min="3" max="3" width="7.421875" style="5" customWidth="1"/>
    <col min="4" max="4" width="8.421875" style="5" customWidth="1"/>
    <col min="5" max="5" width="6.7109375" style="5" customWidth="1"/>
    <col min="6" max="6" width="18.28125" style="5" customWidth="1"/>
    <col min="7" max="7" width="9.57421875" style="7" customWidth="1"/>
    <col min="8" max="8" width="5.7109375" style="9" customWidth="1"/>
    <col min="9" max="9" width="4.421875" style="9" bestFit="1" customWidth="1"/>
    <col min="10" max="10" width="5.421875" style="9" bestFit="1" customWidth="1"/>
    <col min="11" max="11" width="10.00390625" style="9" customWidth="1"/>
    <col min="12" max="12" width="8.421875" style="5" customWidth="1"/>
    <col min="13" max="13" width="32.00390625" style="5" customWidth="1"/>
    <col min="14" max="14" width="3.8515625" style="5" bestFit="1" customWidth="1"/>
    <col min="15" max="15" width="6.140625" style="5" bestFit="1" customWidth="1"/>
    <col min="16" max="16" width="6.7109375" style="5" customWidth="1"/>
    <col min="17" max="17" width="8.8515625" style="5" customWidth="1"/>
    <col min="18" max="18" width="10.7109375" style="5" customWidth="1"/>
    <col min="19" max="19" width="7.57421875" style="5" customWidth="1"/>
    <col min="20" max="20" width="8.140625" style="9" customWidth="1"/>
    <col min="21" max="22" width="9.8515625" style="9" customWidth="1"/>
    <col min="23" max="24" width="7.28125" style="9" customWidth="1"/>
    <col min="25" max="25" width="9.00390625" style="9" customWidth="1"/>
    <col min="26" max="26" width="24.140625" style="9" customWidth="1"/>
    <col min="27" max="27" width="8.00390625" style="9" bestFit="1" customWidth="1"/>
    <col min="28" max="28" width="8.7109375" style="9" bestFit="1" customWidth="1"/>
    <col min="29" max="30" width="5.7109375" style="9" bestFit="1" customWidth="1"/>
    <col min="31" max="31" width="29.140625" style="9" customWidth="1"/>
    <col min="32" max="33" width="13.7109375" style="5" customWidth="1"/>
    <col min="34" max="34" width="19.421875" style="5" customWidth="1"/>
    <col min="35" max="16384" width="11.421875" style="5" customWidth="1"/>
  </cols>
  <sheetData>
    <row r="1" spans="1:33" ht="21" customHeight="1">
      <c r="A1" s="114" t="s">
        <v>716</v>
      </c>
      <c r="B1" s="114"/>
      <c r="C1" s="117"/>
      <c r="D1" s="116"/>
      <c r="E1" s="116"/>
      <c r="F1" s="116"/>
      <c r="G1" s="116"/>
      <c r="H1" s="118"/>
      <c r="I1" s="118"/>
      <c r="J1" s="118"/>
      <c r="K1" s="118"/>
      <c r="L1" s="116"/>
      <c r="M1" s="116"/>
      <c r="N1" s="116"/>
      <c r="O1" s="116"/>
      <c r="P1" s="116"/>
      <c r="Q1" s="116"/>
      <c r="R1" s="117"/>
      <c r="S1" s="117"/>
      <c r="T1" s="118"/>
      <c r="U1" s="118"/>
      <c r="V1" s="118"/>
      <c r="W1" s="118"/>
      <c r="X1" s="119"/>
      <c r="Y1" s="119"/>
      <c r="Z1" s="119"/>
      <c r="AA1" s="119"/>
      <c r="AB1" s="119"/>
      <c r="AC1" s="119"/>
      <c r="AD1" s="119"/>
      <c r="AE1" s="118"/>
      <c r="AF1" s="2"/>
      <c r="AG1" s="2"/>
    </row>
    <row r="2" spans="1:33" ht="15.75">
      <c r="A2" s="18" t="s">
        <v>40</v>
      </c>
      <c r="B2" s="18" t="s">
        <v>145</v>
      </c>
      <c r="C2" s="19"/>
      <c r="D2" s="20"/>
      <c r="E2" s="20"/>
      <c r="F2" s="20"/>
      <c r="G2" s="20"/>
      <c r="H2" s="18"/>
      <c r="I2" s="21"/>
      <c r="J2" s="26"/>
      <c r="K2" s="19"/>
      <c r="L2" s="20"/>
      <c r="M2" s="20"/>
      <c r="N2" s="20"/>
      <c r="O2" s="20"/>
      <c r="P2" s="20"/>
      <c r="Q2" s="20"/>
      <c r="R2" s="19"/>
      <c r="S2" s="19"/>
      <c r="T2" s="21"/>
      <c r="U2" s="21"/>
      <c r="V2" s="21"/>
      <c r="W2" s="21"/>
      <c r="X2" s="250"/>
      <c r="Y2" s="250"/>
      <c r="Z2" s="250"/>
      <c r="AA2" s="250"/>
      <c r="AB2" s="250"/>
      <c r="AC2" s="250"/>
      <c r="AD2" s="250"/>
      <c r="AE2" s="21"/>
      <c r="AF2" s="2"/>
      <c r="AG2" s="2"/>
    </row>
    <row r="3" spans="1:31" s="2" customFormat="1" ht="16.5" thickBot="1">
      <c r="A3" s="137"/>
      <c r="B3" s="137"/>
      <c r="D3" s="138"/>
      <c r="E3" s="138"/>
      <c r="F3" s="138"/>
      <c r="G3" s="138"/>
      <c r="H3" s="137"/>
      <c r="I3" s="15"/>
      <c r="J3" s="143"/>
      <c r="L3" s="138"/>
      <c r="M3" s="138"/>
      <c r="N3" s="138"/>
      <c r="O3" s="138"/>
      <c r="P3" s="138"/>
      <c r="Q3" s="138"/>
      <c r="T3" s="15"/>
      <c r="U3" s="15"/>
      <c r="V3" s="15"/>
      <c r="W3" s="15"/>
      <c r="X3" s="16"/>
      <c r="Y3" s="16"/>
      <c r="Z3" s="16"/>
      <c r="AA3" s="16"/>
      <c r="AB3" s="16"/>
      <c r="AC3" s="16"/>
      <c r="AD3" s="16"/>
      <c r="AE3" s="15"/>
    </row>
    <row r="4" spans="1:31" ht="15.75">
      <c r="A4"/>
      <c r="B4"/>
      <c r="C4"/>
      <c r="D4"/>
      <c r="E4"/>
      <c r="F4"/>
      <c r="G4"/>
      <c r="H4"/>
      <c r="I4"/>
      <c r="J4"/>
      <c r="K4"/>
      <c r="L4" s="175" t="s">
        <v>67</v>
      </c>
      <c r="M4" s="176"/>
      <c r="N4" s="229" t="s">
        <v>82</v>
      </c>
      <c r="O4" s="177"/>
      <c r="P4" s="178"/>
      <c r="Q4" s="246" t="s">
        <v>68</v>
      </c>
      <c r="R4"/>
      <c r="S4" s="140"/>
      <c r="T4" s="138"/>
      <c r="U4" s="174"/>
      <c r="V4" s="174"/>
      <c r="W4" s="140"/>
      <c r="X4" s="140"/>
      <c r="Y4" s="16"/>
      <c r="Z4" s="15"/>
      <c r="AA4" s="15"/>
      <c r="AB4" s="15"/>
      <c r="AC4" s="15"/>
      <c r="AD4" s="15"/>
      <c r="AE4" s="15"/>
    </row>
    <row r="5" spans="1:31" ht="15.75">
      <c r="A5" s="408" t="s">
        <v>13</v>
      </c>
      <c r="B5" s="237" t="s">
        <v>100</v>
      </c>
      <c r="C5" s="187" t="s">
        <v>68</v>
      </c>
      <c r="D5" s="138"/>
      <c r="E5" s="138"/>
      <c r="F5" s="138"/>
      <c r="G5" s="138"/>
      <c r="H5" s="15"/>
      <c r="I5" s="15"/>
      <c r="J5" s="143"/>
      <c r="K5" s="2"/>
      <c r="L5" s="179" t="s">
        <v>98</v>
      </c>
      <c r="M5" s="180"/>
      <c r="N5" s="180"/>
      <c r="O5" s="181"/>
      <c r="P5" s="182"/>
      <c r="Q5" s="247" t="s">
        <v>99</v>
      </c>
      <c r="R5"/>
      <c r="S5" s="244"/>
      <c r="T5" s="138"/>
      <c r="U5" s="139"/>
      <c r="V5" s="139"/>
      <c r="W5" s="140"/>
      <c r="X5" s="141"/>
      <c r="Y5" s="16"/>
      <c r="Z5" s="15"/>
      <c r="AA5" s="15"/>
      <c r="AB5" s="15"/>
      <c r="AC5" s="15"/>
      <c r="AD5" s="15"/>
      <c r="AE5" s="15"/>
    </row>
    <row r="6" spans="1:31" ht="15.75">
      <c r="A6" s="409"/>
      <c r="B6" s="187"/>
      <c r="C6" s="187" t="s">
        <v>69</v>
      </c>
      <c r="D6" s="138"/>
      <c r="E6" s="138"/>
      <c r="F6" s="138"/>
      <c r="G6" s="138"/>
      <c r="H6" s="15"/>
      <c r="I6" s="15"/>
      <c r="J6" s="143"/>
      <c r="K6" s="2"/>
      <c r="L6" s="179" t="s">
        <v>101</v>
      </c>
      <c r="M6" s="180"/>
      <c r="N6" s="180"/>
      <c r="O6" s="181"/>
      <c r="P6" s="182"/>
      <c r="Q6" s="248">
        <v>0</v>
      </c>
      <c r="R6"/>
      <c r="S6" s="244"/>
      <c r="T6" s="138"/>
      <c r="U6" s="139"/>
      <c r="V6" s="139"/>
      <c r="W6" s="140"/>
      <c r="X6" s="141"/>
      <c r="Y6" s="16"/>
      <c r="Z6" s="15"/>
      <c r="AA6" s="15"/>
      <c r="AB6" s="15"/>
      <c r="AC6" s="15"/>
      <c r="AD6" s="15"/>
      <c r="AE6" s="15"/>
    </row>
    <row r="7" spans="1:31" ht="18" customHeight="1">
      <c r="A7" s="408" t="s">
        <v>66</v>
      </c>
      <c r="B7" s="237" t="s">
        <v>100</v>
      </c>
      <c r="C7" s="187" t="s">
        <v>70</v>
      </c>
      <c r="D7" s="138"/>
      <c r="E7" s="138"/>
      <c r="F7" s="138"/>
      <c r="G7" s="138"/>
      <c r="H7" s="15"/>
      <c r="I7" s="15"/>
      <c r="J7" s="143"/>
      <c r="K7" s="2"/>
      <c r="L7" s="179" t="s">
        <v>103</v>
      </c>
      <c r="M7" s="180"/>
      <c r="N7" s="180"/>
      <c r="O7" s="181"/>
      <c r="P7" s="182"/>
      <c r="Q7" s="251" t="e">
        <f>Q8/Q6</f>
        <v>#DIV/0!</v>
      </c>
      <c r="R7"/>
      <c r="S7" s="244"/>
      <c r="T7" s="138"/>
      <c r="U7" s="139"/>
      <c r="V7" s="139"/>
      <c r="W7" s="140"/>
      <c r="X7" s="141"/>
      <c r="Y7" s="16"/>
      <c r="Z7" s="15"/>
      <c r="AA7" s="15"/>
      <c r="AB7" s="15"/>
      <c r="AC7" s="15"/>
      <c r="AD7" s="15"/>
      <c r="AE7" s="15"/>
    </row>
    <row r="8" spans="1:31" ht="16.5" thickBot="1">
      <c r="A8" s="409"/>
      <c r="B8" s="187"/>
      <c r="C8" s="187" t="s">
        <v>71</v>
      </c>
      <c r="D8" s="138"/>
      <c r="E8" s="138"/>
      <c r="F8" s="138"/>
      <c r="G8" s="138"/>
      <c r="H8" s="15"/>
      <c r="I8" s="15"/>
      <c r="J8" s="143"/>
      <c r="K8" s="2"/>
      <c r="L8" s="183" t="s">
        <v>102</v>
      </c>
      <c r="M8" s="184"/>
      <c r="N8" s="184"/>
      <c r="O8" s="185"/>
      <c r="P8" s="186"/>
      <c r="Q8" s="249">
        <f>SUM($R$26:$R$981)+SUM($AB$26:$AB$981)</f>
        <v>12.0641</v>
      </c>
      <c r="R8"/>
      <c r="S8" s="244"/>
      <c r="T8" s="138"/>
      <c r="U8" s="139"/>
      <c r="V8" s="139"/>
      <c r="W8" s="140"/>
      <c r="X8" s="142"/>
      <c r="Y8" s="16"/>
      <c r="Z8" s="15"/>
      <c r="AA8" s="15"/>
      <c r="AB8" s="15"/>
      <c r="AC8" s="15"/>
      <c r="AD8" s="15"/>
      <c r="AE8" s="15"/>
    </row>
    <row r="9" spans="1:31" ht="16.5" thickBot="1">
      <c r="A9" s="408" t="s">
        <v>14</v>
      </c>
      <c r="B9" s="237" t="s">
        <v>100</v>
      </c>
      <c r="C9" s="187" t="s">
        <v>72</v>
      </c>
      <c r="D9" s="138"/>
      <c r="E9" s="138"/>
      <c r="F9" s="138"/>
      <c r="G9" s="138"/>
      <c r="H9" s="15"/>
      <c r="I9" s="15"/>
      <c r="J9" s="143"/>
      <c r="K9" s="2"/>
      <c r="L9" s="137"/>
      <c r="M9" s="138"/>
      <c r="N9" s="138"/>
      <c r="O9" s="139"/>
      <c r="P9" s="140"/>
      <c r="Q9" s="142"/>
      <c r="R9" s="244"/>
      <c r="S9" s="244"/>
      <c r="T9" s="138"/>
      <c r="U9" s="139"/>
      <c r="V9" s="139"/>
      <c r="W9" s="140"/>
      <c r="X9" s="142"/>
      <c r="Y9" s="16"/>
      <c r="Z9" s="15"/>
      <c r="AA9" s="15"/>
      <c r="AB9" s="15"/>
      <c r="AC9" s="15"/>
      <c r="AD9" s="15"/>
      <c r="AE9" s="15"/>
    </row>
    <row r="10" spans="1:31" ht="24" customHeight="1" thickBot="1">
      <c r="A10" s="409"/>
      <c r="B10" s="187"/>
      <c r="C10" s="187" t="s">
        <v>73</v>
      </c>
      <c r="D10" s="138"/>
      <c r="E10" s="138"/>
      <c r="F10" s="138"/>
      <c r="G10" s="138"/>
      <c r="H10" s="15"/>
      <c r="I10" s="15"/>
      <c r="J10" s="143"/>
      <c r="K10" s="2"/>
      <c r="L10" s="239" t="s">
        <v>42</v>
      </c>
      <c r="M10" s="240"/>
      <c r="N10" s="406" t="s">
        <v>94</v>
      </c>
      <c r="O10" s="407"/>
      <c r="P10" s="230" t="s">
        <v>59</v>
      </c>
      <c r="Q10" s="230" t="s">
        <v>91</v>
      </c>
      <c r="R10" s="244"/>
      <c r="S10" s="244"/>
      <c r="T10" s="138"/>
      <c r="U10" s="139"/>
      <c r="V10" s="139"/>
      <c r="W10" s="140"/>
      <c r="X10" s="142"/>
      <c r="Y10" s="16"/>
      <c r="Z10" s="15"/>
      <c r="AA10" s="15"/>
      <c r="AB10" s="15"/>
      <c r="AC10" s="15"/>
      <c r="AD10" s="15"/>
      <c r="AE10" s="15"/>
    </row>
    <row r="11" spans="1:31" ht="16.5" thickBot="1">
      <c r="A11" s="408" t="s">
        <v>11</v>
      </c>
      <c r="B11" s="237" t="s">
        <v>100</v>
      </c>
      <c r="C11" s="187" t="s">
        <v>74</v>
      </c>
      <c r="D11" s="138"/>
      <c r="E11" s="138"/>
      <c r="F11" s="138"/>
      <c r="G11" s="138"/>
      <c r="H11" s="15"/>
      <c r="I11" s="15"/>
      <c r="J11" s="143"/>
      <c r="K11" s="2"/>
      <c r="L11" s="241" t="s">
        <v>83</v>
      </c>
      <c r="M11" s="242"/>
      <c r="N11" s="238"/>
      <c r="O11" s="243">
        <f>SUMIF($L$26:$L$981,"INFO",$R$26:$R$981)</f>
        <v>0.6</v>
      </c>
      <c r="P11" s="233">
        <f>SUMIF($L$26:$L$981,"INFO",$S$26:$S$981)</f>
        <v>0</v>
      </c>
      <c r="Q11" s="234">
        <f>O11-P11</f>
        <v>0.6</v>
      </c>
      <c r="R11" s="244"/>
      <c r="S11" s="244"/>
      <c r="T11" s="138"/>
      <c r="U11" s="139"/>
      <c r="V11" s="139"/>
      <c r="W11" s="140"/>
      <c r="X11" s="142"/>
      <c r="Y11" s="16"/>
      <c r="Z11" s="15"/>
      <c r="AA11" s="15"/>
      <c r="AB11" s="15"/>
      <c r="AC11" s="15"/>
      <c r="AD11" s="15"/>
      <c r="AE11" s="15"/>
    </row>
    <row r="12" spans="1:31" ht="16.5" thickBot="1">
      <c r="A12" s="409"/>
      <c r="B12" s="187"/>
      <c r="C12" s="187" t="s">
        <v>75</v>
      </c>
      <c r="D12" s="138"/>
      <c r="E12" s="138"/>
      <c r="F12" s="138"/>
      <c r="G12" s="138"/>
      <c r="H12" s="15"/>
      <c r="I12" s="15"/>
      <c r="J12" s="143"/>
      <c r="K12" s="2"/>
      <c r="L12" s="241" t="s">
        <v>84</v>
      </c>
      <c r="M12" s="242"/>
      <c r="N12" s="238"/>
      <c r="O12" s="233">
        <f>SUMIF($L$26:$L$981,"MOB",$R$26:$R$981)</f>
        <v>11.134099999999998</v>
      </c>
      <c r="P12" s="233">
        <f>SUMIF($L$26:$L$981,"MOB",$S$26:$S$981)</f>
        <v>0</v>
      </c>
      <c r="Q12" s="234">
        <f aca="true" t="shared" si="0" ref="Q12:Q19">O12-P12</f>
        <v>11.134099999999998</v>
      </c>
      <c r="R12" s="244"/>
      <c r="S12" s="244"/>
      <c r="T12" s="138"/>
      <c r="U12" s="139"/>
      <c r="V12" s="139"/>
      <c r="W12" s="140"/>
      <c r="X12" s="142"/>
      <c r="Y12" s="16"/>
      <c r="Z12" s="15"/>
      <c r="AA12" s="15"/>
      <c r="AB12" s="15"/>
      <c r="AC12" s="15"/>
      <c r="AD12" s="15"/>
      <c r="AE12" s="15"/>
    </row>
    <row r="13" spans="1:31" ht="16.5" thickBot="1">
      <c r="A13" s="408" t="s">
        <v>15</v>
      </c>
      <c r="B13" s="237" t="s">
        <v>100</v>
      </c>
      <c r="C13" s="187" t="s">
        <v>76</v>
      </c>
      <c r="D13" s="138"/>
      <c r="E13" s="138"/>
      <c r="F13" s="138"/>
      <c r="G13" s="138"/>
      <c r="H13" s="15"/>
      <c r="I13" s="15"/>
      <c r="J13" s="143"/>
      <c r="K13" s="2"/>
      <c r="L13" s="241" t="s">
        <v>85</v>
      </c>
      <c r="M13" s="242"/>
      <c r="N13" s="238"/>
      <c r="O13" s="233">
        <f>SUMIF($L$26:$L$974,"DIV",$R$26:$R$974)</f>
        <v>0</v>
      </c>
      <c r="P13" s="233">
        <f>SUMIF($L$26:$L$981,"DIV",$S$26:$S$981)</f>
        <v>0</v>
      </c>
      <c r="Q13" s="234">
        <f t="shared" si="0"/>
        <v>0</v>
      </c>
      <c r="R13" s="244"/>
      <c r="S13" s="244"/>
      <c r="T13" s="138"/>
      <c r="U13" s="139"/>
      <c r="V13" s="139"/>
      <c r="W13" s="140"/>
      <c r="X13" s="142"/>
      <c r="Y13" s="16"/>
      <c r="Z13" s="15"/>
      <c r="AA13" s="15"/>
      <c r="AB13" s="15"/>
      <c r="AC13" s="15"/>
      <c r="AD13" s="15"/>
      <c r="AE13" s="15"/>
    </row>
    <row r="14" spans="1:34" s="28" customFormat="1" ht="15.75" thickBot="1">
      <c r="A14" s="409"/>
      <c r="B14" s="187"/>
      <c r="C14" s="187" t="s">
        <v>77</v>
      </c>
      <c r="D14" s="27"/>
      <c r="E14" s="27"/>
      <c r="F14" s="27"/>
      <c r="G14" s="27"/>
      <c r="H14" s="11"/>
      <c r="I14" s="10"/>
      <c r="J14" s="10"/>
      <c r="K14" s="10"/>
      <c r="L14" s="241" t="s">
        <v>86</v>
      </c>
      <c r="M14" s="242"/>
      <c r="N14" s="238"/>
      <c r="O14" s="233">
        <f>SUMIF($L$26:$L$974,"LAB",$R$26:$R$974)</f>
        <v>0</v>
      </c>
      <c r="P14" s="233">
        <f>SUMIF($L$26:$L$981,"LAB",$S$26:$S$981)</f>
        <v>0</v>
      </c>
      <c r="Q14" s="234">
        <f t="shared" si="0"/>
        <v>0</v>
      </c>
      <c r="R14" s="245"/>
      <c r="S14" s="245"/>
      <c r="T14" s="11"/>
      <c r="U14" s="11"/>
      <c r="V14" s="11"/>
      <c r="W14" s="11"/>
      <c r="X14" s="10"/>
      <c r="Y14" s="10"/>
      <c r="Z14" s="10"/>
      <c r="AA14" s="10"/>
      <c r="AB14" s="10"/>
      <c r="AC14" s="10"/>
      <c r="AD14" s="10"/>
      <c r="AE14" s="11"/>
      <c r="AF14" s="27"/>
      <c r="AG14" s="27"/>
      <c r="AH14" s="8"/>
    </row>
    <row r="15" spans="1:31" ht="16.5" thickBot="1">
      <c r="A15" s="408" t="s">
        <v>65</v>
      </c>
      <c r="B15" s="237" t="s">
        <v>100</v>
      </c>
      <c r="C15" s="187" t="s">
        <v>78</v>
      </c>
      <c r="D15" s="138"/>
      <c r="E15" s="138"/>
      <c r="F15" s="138"/>
      <c r="G15" s="138"/>
      <c r="H15" s="15"/>
      <c r="I15" s="15"/>
      <c r="J15" s="143"/>
      <c r="K15" s="2"/>
      <c r="L15" s="241" t="s">
        <v>87</v>
      </c>
      <c r="M15" s="242"/>
      <c r="N15" s="238"/>
      <c r="O15" s="233">
        <f>SUMIF($L$26:$L$974,"FRAG",$R$26:$R$974)</f>
        <v>0</v>
      </c>
      <c r="P15" s="233">
        <f>SUMIF($L$26:$L$981,"FRAG",$S$26:$S$981)</f>
        <v>0</v>
      </c>
      <c r="Q15" s="234">
        <f t="shared" si="0"/>
        <v>0</v>
      </c>
      <c r="R15" s="244"/>
      <c r="S15" s="244"/>
      <c r="T15" s="138"/>
      <c r="U15" s="139"/>
      <c r="V15" s="139"/>
      <c r="W15" s="140"/>
      <c r="X15" s="142"/>
      <c r="Y15" s="16"/>
      <c r="Z15" s="15"/>
      <c r="AA15" s="15"/>
      <c r="AB15" s="15"/>
      <c r="AC15" s="15"/>
      <c r="AD15" s="15"/>
      <c r="AE15" s="15"/>
    </row>
    <row r="16" spans="1:31" ht="16.5" thickBot="1">
      <c r="A16" s="409"/>
      <c r="B16" s="187"/>
      <c r="C16" s="187" t="s">
        <v>79</v>
      </c>
      <c r="D16" s="138"/>
      <c r="E16" s="138"/>
      <c r="F16" s="138"/>
      <c r="G16" s="138"/>
      <c r="H16" s="15"/>
      <c r="I16" s="15"/>
      <c r="J16" s="143"/>
      <c r="K16" s="2"/>
      <c r="L16" s="241" t="s">
        <v>88</v>
      </c>
      <c r="M16" s="242"/>
      <c r="N16" s="238"/>
      <c r="O16" s="233">
        <f>SUMIF($L$26:$L$974,"VER",$R$26:$R$974)</f>
        <v>0</v>
      </c>
      <c r="P16" s="233">
        <f>SUMIF($L$26:$L$981,"VER",$S$26:$S$981)</f>
        <v>0</v>
      </c>
      <c r="Q16" s="234">
        <f t="shared" si="0"/>
        <v>0</v>
      </c>
      <c r="R16" s="244"/>
      <c r="S16" s="244"/>
      <c r="T16" s="138"/>
      <c r="U16" s="139"/>
      <c r="V16" s="139"/>
      <c r="W16" s="140"/>
      <c r="X16" s="142"/>
      <c r="Y16" s="16"/>
      <c r="Z16" s="15"/>
      <c r="AA16" s="15"/>
      <c r="AB16" s="15"/>
      <c r="AC16" s="15"/>
      <c r="AD16" s="15"/>
      <c r="AE16" s="15"/>
    </row>
    <row r="17" spans="1:31" ht="16.5" thickBot="1">
      <c r="A17" s="137"/>
      <c r="B17" s="137"/>
      <c r="C17" s="2"/>
      <c r="D17" s="138"/>
      <c r="E17" s="138"/>
      <c r="F17" s="138"/>
      <c r="G17" s="138"/>
      <c r="H17" s="15"/>
      <c r="I17" s="15"/>
      <c r="J17" s="143"/>
      <c r="K17" s="2"/>
      <c r="L17" s="241" t="s">
        <v>89</v>
      </c>
      <c r="M17" s="242"/>
      <c r="N17" s="238"/>
      <c r="O17" s="233">
        <f>SUMIF($L$26:$L$981,"ROC",$R$26:$R$981)</f>
        <v>0</v>
      </c>
      <c r="P17" s="233">
        <f>SUMIF($L$26:$L$981,"ROC",$S$26:$S$981)</f>
        <v>0</v>
      </c>
      <c r="Q17" s="234">
        <f t="shared" si="0"/>
        <v>0</v>
      </c>
      <c r="R17" s="244"/>
      <c r="S17" s="244"/>
      <c r="T17" s="138"/>
      <c r="U17" s="139"/>
      <c r="V17" s="139"/>
      <c r="W17" s="140"/>
      <c r="X17" s="142"/>
      <c r="Y17" s="16"/>
      <c r="Z17" s="15"/>
      <c r="AA17" s="15"/>
      <c r="AB17" s="15"/>
      <c r="AC17" s="15"/>
      <c r="AD17" s="15"/>
      <c r="AE17" s="15"/>
    </row>
    <row r="18" spans="1:34" s="28" customFormat="1" ht="15.75" thickBot="1">
      <c r="A18" s="50"/>
      <c r="B18" s="27"/>
      <c r="C18" s="29"/>
      <c r="D18" s="27"/>
      <c r="E18" s="27"/>
      <c r="F18" s="27"/>
      <c r="G18" s="27"/>
      <c r="H18" s="11"/>
      <c r="I18" s="10"/>
      <c r="J18" s="10"/>
      <c r="K18" s="10"/>
      <c r="L18" s="241" t="s">
        <v>96</v>
      </c>
      <c r="M18" s="242"/>
      <c r="N18" s="238"/>
      <c r="O18" s="233">
        <f>SUMIF($Y$26:$Y$981,"DOCBUR",$AB$26:$AB$981)</f>
        <v>0.32999999999999996</v>
      </c>
      <c r="P18" s="233">
        <f>SUMIF($Y$26:$Y$981,"DOCBUR",$AC$26:$AC$981)</f>
        <v>0</v>
      </c>
      <c r="Q18" s="234">
        <f t="shared" si="0"/>
        <v>0.32999999999999996</v>
      </c>
      <c r="R18" s="245"/>
      <c r="S18" s="245"/>
      <c r="T18" s="11"/>
      <c r="U18" s="11"/>
      <c r="V18" s="11"/>
      <c r="W18" s="11"/>
      <c r="X18" s="10"/>
      <c r="Y18" s="10"/>
      <c r="Z18" s="10"/>
      <c r="AA18" s="10"/>
      <c r="AB18" s="10"/>
      <c r="AC18" s="10"/>
      <c r="AD18" s="10"/>
      <c r="AE18" s="11"/>
      <c r="AF18" s="27"/>
      <c r="AG18" s="27"/>
      <c r="AH18" s="8"/>
    </row>
    <row r="19" spans="1:31" ht="16.5" thickBot="1">
      <c r="A19" s="137"/>
      <c r="B19" s="137"/>
      <c r="C19" s="2"/>
      <c r="D19" s="138"/>
      <c r="E19" s="138"/>
      <c r="F19" s="138"/>
      <c r="G19" s="138"/>
      <c r="H19" s="15"/>
      <c r="I19" s="15"/>
      <c r="J19" s="143"/>
      <c r="K19" s="2"/>
      <c r="L19" s="241" t="s">
        <v>97</v>
      </c>
      <c r="M19" s="242"/>
      <c r="N19" s="238"/>
      <c r="O19" s="233">
        <f>SUMIF($Y$26:$Y$981,"DOCBIBLIO",$AB$26:$AB$981)</f>
        <v>0</v>
      </c>
      <c r="P19" s="233">
        <f>SUMIF($Y$26:$Y$981,"DOCBIBLIO",$AC$26:$AC$981)</f>
        <v>0</v>
      </c>
      <c r="Q19" s="234">
        <f t="shared" si="0"/>
        <v>0</v>
      </c>
      <c r="R19" s="244"/>
      <c r="S19" s="244"/>
      <c r="T19" s="138"/>
      <c r="U19" s="139"/>
      <c r="V19" s="139"/>
      <c r="W19" s="140"/>
      <c r="X19" s="142"/>
      <c r="Y19" s="16"/>
      <c r="Z19" s="15"/>
      <c r="AA19" s="15"/>
      <c r="AB19" s="15"/>
      <c r="AC19" s="15"/>
      <c r="AD19" s="15"/>
      <c r="AE19" s="15"/>
    </row>
    <row r="20" spans="1:31" ht="15.75">
      <c r="A20" s="137"/>
      <c r="B20" s="137"/>
      <c r="C20" s="2"/>
      <c r="D20" s="138"/>
      <c r="E20" s="138"/>
      <c r="F20" s="138"/>
      <c r="G20" s="138"/>
      <c r="H20" s="15"/>
      <c r="I20" s="15"/>
      <c r="J20" s="143"/>
      <c r="K20" s="2"/>
      <c r="L20" s="137"/>
      <c r="M20" s="138"/>
      <c r="N20" s="138"/>
      <c r="O20" s="139"/>
      <c r="P20" s="140"/>
      <c r="Q20" s="142"/>
      <c r="R20" s="244"/>
      <c r="S20" s="244"/>
      <c r="T20" s="138"/>
      <c r="U20" s="139"/>
      <c r="V20" s="139"/>
      <c r="W20" s="140"/>
      <c r="X20" s="142"/>
      <c r="Y20" s="16"/>
      <c r="Z20" s="15"/>
      <c r="AA20" s="15"/>
      <c r="AB20" s="15"/>
      <c r="AC20" s="15"/>
      <c r="AD20" s="15"/>
      <c r="AE20" s="15"/>
    </row>
    <row r="21" spans="1:34" s="28" customFormat="1" ht="13.5" thickBot="1">
      <c r="A21" s="50"/>
      <c r="B21" s="27"/>
      <c r="C21" s="29"/>
      <c r="D21" s="27"/>
      <c r="E21" s="27"/>
      <c r="F21" s="27"/>
      <c r="G21" s="27"/>
      <c r="H21" s="11"/>
      <c r="I21" s="10"/>
      <c r="J21" s="10"/>
      <c r="K21" s="10"/>
      <c r="L21" s="27"/>
      <c r="M21" s="27"/>
      <c r="N21" s="27"/>
      <c r="O21" s="27"/>
      <c r="P21" s="27"/>
      <c r="Q21" s="27"/>
      <c r="R21" s="27"/>
      <c r="S21" s="27"/>
      <c r="T21" s="11"/>
      <c r="U21" s="11"/>
      <c r="V21" s="11"/>
      <c r="W21" s="11"/>
      <c r="X21" s="10"/>
      <c r="Y21" s="10"/>
      <c r="Z21" s="10"/>
      <c r="AA21" s="10"/>
      <c r="AB21" s="10"/>
      <c r="AC21" s="10"/>
      <c r="AD21" s="10"/>
      <c r="AE21" s="11"/>
      <c r="AF21" s="27"/>
      <c r="AG21" s="27"/>
      <c r="AH21" s="8"/>
    </row>
    <row r="22" spans="1:31" ht="12.75">
      <c r="A22" s="375" t="s">
        <v>16</v>
      </c>
      <c r="B22" s="376"/>
      <c r="C22" s="377"/>
      <c r="D22" s="377"/>
      <c r="E22" s="377"/>
      <c r="F22" s="377"/>
      <c r="G22" s="378"/>
      <c r="H22" s="372" t="s">
        <v>27</v>
      </c>
      <c r="I22" s="373"/>
      <c r="J22" s="373"/>
      <c r="K22" s="374"/>
      <c r="L22" s="372" t="s">
        <v>55</v>
      </c>
      <c r="M22" s="373"/>
      <c r="N22" s="373"/>
      <c r="O22" s="373"/>
      <c r="P22" s="373"/>
      <c r="Q22" s="373"/>
      <c r="R22" s="374"/>
      <c r="S22" s="163"/>
      <c r="T22" s="390" t="s">
        <v>95</v>
      </c>
      <c r="U22" s="391"/>
      <c r="V22" s="391"/>
      <c r="W22" s="391"/>
      <c r="X22" s="391"/>
      <c r="Y22" s="404" t="s">
        <v>35</v>
      </c>
      <c r="Z22" s="405"/>
      <c r="AA22" s="405"/>
      <c r="AB22" s="405"/>
      <c r="AC22" s="191"/>
      <c r="AD22" s="167"/>
      <c r="AE22" s="395" t="s">
        <v>0</v>
      </c>
    </row>
    <row r="23" spans="1:31" ht="12.75" customHeight="1">
      <c r="A23" s="382" t="s">
        <v>24</v>
      </c>
      <c r="B23" s="384" t="s">
        <v>25</v>
      </c>
      <c r="C23" s="385"/>
      <c r="D23" s="385"/>
      <c r="E23" s="385"/>
      <c r="F23" s="386"/>
      <c r="G23" s="383" t="s">
        <v>19</v>
      </c>
      <c r="H23" s="379"/>
      <c r="I23" s="380"/>
      <c r="J23" s="380"/>
      <c r="K23" s="381" t="s">
        <v>22</v>
      </c>
      <c r="L23" s="392" t="s">
        <v>4</v>
      </c>
      <c r="M23" s="393" t="s">
        <v>26</v>
      </c>
      <c r="N23" s="393" t="s">
        <v>20</v>
      </c>
      <c r="O23" s="380" t="s">
        <v>30</v>
      </c>
      <c r="P23" s="380"/>
      <c r="Q23" s="380"/>
      <c r="R23" s="388" t="s">
        <v>722</v>
      </c>
      <c r="S23" s="388" t="s">
        <v>92</v>
      </c>
      <c r="T23" s="379" t="s">
        <v>90</v>
      </c>
      <c r="U23" s="387" t="s">
        <v>44</v>
      </c>
      <c r="V23" s="387" t="s">
        <v>93</v>
      </c>
      <c r="W23" s="387" t="s">
        <v>48</v>
      </c>
      <c r="X23" s="394" t="s">
        <v>45</v>
      </c>
      <c r="Y23" s="401" t="s">
        <v>31</v>
      </c>
      <c r="Z23" s="399" t="s">
        <v>26</v>
      </c>
      <c r="AA23" s="399" t="s">
        <v>724</v>
      </c>
      <c r="AB23" s="399" t="s">
        <v>723</v>
      </c>
      <c r="AC23" s="387" t="s">
        <v>92</v>
      </c>
      <c r="AD23" s="398" t="s">
        <v>56</v>
      </c>
      <c r="AE23" s="396"/>
    </row>
    <row r="24" spans="1:31" ht="23.25" customHeight="1">
      <c r="A24" s="382"/>
      <c r="B24" s="25" t="s">
        <v>37</v>
      </c>
      <c r="C24" s="51" t="s">
        <v>17</v>
      </c>
      <c r="D24" s="51" t="s">
        <v>18</v>
      </c>
      <c r="E24" s="51" t="s">
        <v>23</v>
      </c>
      <c r="F24" s="120" t="s">
        <v>41</v>
      </c>
      <c r="G24" s="383" t="s">
        <v>19</v>
      </c>
      <c r="H24" s="123" t="s">
        <v>17</v>
      </c>
      <c r="I24" s="12" t="s">
        <v>18</v>
      </c>
      <c r="J24" s="12" t="s">
        <v>19</v>
      </c>
      <c r="K24" s="381"/>
      <c r="L24" s="392"/>
      <c r="M24" s="393" t="s">
        <v>26</v>
      </c>
      <c r="N24" s="393" t="s">
        <v>20</v>
      </c>
      <c r="O24" s="51" t="s">
        <v>80</v>
      </c>
      <c r="P24" s="51" t="s">
        <v>81</v>
      </c>
      <c r="Q24" s="51" t="s">
        <v>21</v>
      </c>
      <c r="R24" s="410"/>
      <c r="S24" s="389"/>
      <c r="T24" s="379"/>
      <c r="U24" s="387"/>
      <c r="V24" s="387"/>
      <c r="W24" s="387"/>
      <c r="X24" s="387"/>
      <c r="Y24" s="402"/>
      <c r="Z24" s="400"/>
      <c r="AA24" s="400"/>
      <c r="AB24" s="400"/>
      <c r="AC24" s="403"/>
      <c r="AD24" s="398"/>
      <c r="AE24" s="397"/>
    </row>
    <row r="25" spans="1:31" ht="12.75">
      <c r="A25" s="213"/>
      <c r="B25" s="214"/>
      <c r="C25" s="215"/>
      <c r="D25" s="215"/>
      <c r="E25" s="215"/>
      <c r="F25" s="215"/>
      <c r="G25" s="216"/>
      <c r="H25" s="217"/>
      <c r="I25" s="218"/>
      <c r="J25" s="218"/>
      <c r="K25" s="219"/>
      <c r="L25" s="213"/>
      <c r="M25" s="220"/>
      <c r="N25" s="220"/>
      <c r="O25" s="215"/>
      <c r="P25" s="215"/>
      <c r="Q25" s="215"/>
      <c r="R25" s="221"/>
      <c r="S25" s="222"/>
      <c r="T25" s="223"/>
      <c r="U25" s="223"/>
      <c r="V25" s="223"/>
      <c r="W25" s="223"/>
      <c r="X25" s="223"/>
      <c r="Y25" s="225"/>
      <c r="Z25" s="223"/>
      <c r="AA25" s="223"/>
      <c r="AB25" s="223"/>
      <c r="AC25" s="223"/>
      <c r="AD25" s="224"/>
      <c r="AE25" s="221"/>
    </row>
    <row r="26" spans="1:31" s="22" customFormat="1" ht="12.75">
      <c r="A26" s="199" t="s">
        <v>718</v>
      </c>
      <c r="B26" s="200" t="s">
        <v>122</v>
      </c>
      <c r="C26" s="195" t="s">
        <v>733</v>
      </c>
      <c r="D26" s="313" t="s">
        <v>145</v>
      </c>
      <c r="E26" s="321">
        <v>415</v>
      </c>
      <c r="F26" s="313" t="s">
        <v>780</v>
      </c>
      <c r="G26" s="316" t="s">
        <v>425</v>
      </c>
      <c r="H26" s="322">
        <v>1222</v>
      </c>
      <c r="I26" s="323">
        <v>1</v>
      </c>
      <c r="J26" s="314" t="s">
        <v>779</v>
      </c>
      <c r="K26" s="324"/>
      <c r="L26" s="201" t="s">
        <v>32</v>
      </c>
      <c r="M26" s="205" t="s">
        <v>124</v>
      </c>
      <c r="N26" s="205">
        <v>1</v>
      </c>
      <c r="O26" s="205">
        <v>120</v>
      </c>
      <c r="P26" s="205">
        <v>40</v>
      </c>
      <c r="Q26" s="205">
        <v>200</v>
      </c>
      <c r="R26" s="128">
        <f aca="true" t="shared" si="1" ref="R26:R32">(O26*P26*Q26)/1000000</f>
        <v>0.96</v>
      </c>
      <c r="S26" s="231">
        <f>IF(T26="O",R26,0)</f>
        <v>0</v>
      </c>
      <c r="T26" s="207" t="s">
        <v>719</v>
      </c>
      <c r="U26" s="202"/>
      <c r="V26" s="202"/>
      <c r="W26" s="208"/>
      <c r="X26" s="208"/>
      <c r="Y26" s="209"/>
      <c r="Z26" s="210"/>
      <c r="AA26" s="202"/>
      <c r="AB26" s="202"/>
      <c r="AC26" s="235">
        <f>IF(AD26="O",AB26,0)</f>
        <v>0</v>
      </c>
      <c r="AD26" s="211"/>
      <c r="AE26" s="212"/>
    </row>
    <row r="27" spans="1:31" s="22" customFormat="1" ht="12.75">
      <c r="A27" s="199" t="s">
        <v>718</v>
      </c>
      <c r="B27" s="200" t="s">
        <v>122</v>
      </c>
      <c r="C27" s="195" t="s">
        <v>733</v>
      </c>
      <c r="D27" s="313" t="s">
        <v>145</v>
      </c>
      <c r="E27" s="321">
        <v>415</v>
      </c>
      <c r="F27" s="313" t="s">
        <v>780</v>
      </c>
      <c r="G27" s="316" t="s">
        <v>426</v>
      </c>
      <c r="H27" s="322">
        <v>1222</v>
      </c>
      <c r="I27" s="323">
        <v>1</v>
      </c>
      <c r="J27" s="314" t="s">
        <v>779</v>
      </c>
      <c r="K27" s="324"/>
      <c r="L27" s="201" t="s">
        <v>32</v>
      </c>
      <c r="M27" s="205" t="s">
        <v>124</v>
      </c>
      <c r="N27" s="205">
        <v>1</v>
      </c>
      <c r="O27" s="205">
        <v>120</v>
      </c>
      <c r="P27" s="205">
        <v>40</v>
      </c>
      <c r="Q27" s="205">
        <v>200</v>
      </c>
      <c r="R27" s="128">
        <f t="shared" si="1"/>
        <v>0.96</v>
      </c>
      <c r="S27" s="231">
        <f>IF(T27="O",R27,0)</f>
        <v>0</v>
      </c>
      <c r="T27" s="207" t="s">
        <v>719</v>
      </c>
      <c r="U27" s="202"/>
      <c r="V27" s="202"/>
      <c r="W27" s="208"/>
      <c r="X27" s="208"/>
      <c r="Y27" s="209"/>
      <c r="Z27" s="210"/>
      <c r="AA27" s="202"/>
      <c r="AB27" s="202"/>
      <c r="AC27" s="235">
        <f>IF(AD27="O",AB27,0)</f>
        <v>0</v>
      </c>
      <c r="AD27" s="211"/>
      <c r="AE27" s="212"/>
    </row>
    <row r="28" spans="1:31" s="22" customFormat="1" ht="12.75">
      <c r="A28" s="199" t="s">
        <v>718</v>
      </c>
      <c r="B28" s="200" t="s">
        <v>122</v>
      </c>
      <c r="C28" s="195" t="s">
        <v>733</v>
      </c>
      <c r="D28" s="313" t="s">
        <v>145</v>
      </c>
      <c r="E28" s="321">
        <v>415</v>
      </c>
      <c r="F28" s="315" t="s">
        <v>776</v>
      </c>
      <c r="G28" s="316" t="s">
        <v>427</v>
      </c>
      <c r="H28" s="317">
        <v>1222</v>
      </c>
      <c r="I28" s="318">
        <v>2</v>
      </c>
      <c r="J28" s="319" t="s">
        <v>778</v>
      </c>
      <c r="K28" s="320"/>
      <c r="L28" s="201" t="s">
        <v>32</v>
      </c>
      <c r="M28" s="53" t="s">
        <v>130</v>
      </c>
      <c r="N28" s="205">
        <v>1</v>
      </c>
      <c r="O28" s="53">
        <v>60</v>
      </c>
      <c r="P28" s="53">
        <v>40</v>
      </c>
      <c r="Q28" s="53">
        <v>200</v>
      </c>
      <c r="R28" s="128">
        <f t="shared" si="1"/>
        <v>0.48</v>
      </c>
      <c r="S28" s="231">
        <f>IF(T28="O",R28,0)</f>
        <v>0</v>
      </c>
      <c r="T28" s="207" t="s">
        <v>719</v>
      </c>
      <c r="U28" s="56"/>
      <c r="V28" s="56"/>
      <c r="W28" s="121"/>
      <c r="X28" s="121"/>
      <c r="Y28" s="171"/>
      <c r="Z28" s="58"/>
      <c r="AA28" s="56"/>
      <c r="AB28" s="188"/>
      <c r="AC28" s="235">
        <f>IF(AD28="O",AB28,0)</f>
        <v>0</v>
      </c>
      <c r="AD28" s="168"/>
      <c r="AE28" s="59"/>
    </row>
    <row r="29" spans="1:31" s="22" customFormat="1" ht="12.75">
      <c r="A29" s="199" t="s">
        <v>718</v>
      </c>
      <c r="B29" s="200" t="s">
        <v>122</v>
      </c>
      <c r="C29" s="195" t="s">
        <v>733</v>
      </c>
      <c r="D29" s="313" t="s">
        <v>145</v>
      </c>
      <c r="E29" s="321">
        <v>415</v>
      </c>
      <c r="F29" s="313"/>
      <c r="G29" s="316" t="s">
        <v>428</v>
      </c>
      <c r="H29" s="322">
        <v>1222</v>
      </c>
      <c r="I29" s="323">
        <v>1</v>
      </c>
      <c r="J29" s="314" t="s">
        <v>779</v>
      </c>
      <c r="K29" s="324"/>
      <c r="L29" s="201" t="s">
        <v>32</v>
      </c>
      <c r="M29" s="205" t="s">
        <v>134</v>
      </c>
      <c r="N29" s="205">
        <v>1</v>
      </c>
      <c r="O29" s="205">
        <v>120</v>
      </c>
      <c r="P29" s="205">
        <v>40</v>
      </c>
      <c r="Q29" s="205">
        <v>96</v>
      </c>
      <c r="R29" s="128">
        <f t="shared" si="1"/>
        <v>0.4608</v>
      </c>
      <c r="S29" s="231">
        <f aca="true" t="shared" si="2" ref="S29:S49">IF(T29="O",R29,0)</f>
        <v>0</v>
      </c>
      <c r="T29" s="207" t="s">
        <v>719</v>
      </c>
      <c r="U29" s="202"/>
      <c r="V29" s="202"/>
      <c r="W29" s="208"/>
      <c r="X29" s="208"/>
      <c r="Y29" s="209" t="s">
        <v>60</v>
      </c>
      <c r="Z29" s="210"/>
      <c r="AA29" s="202">
        <v>2.5</v>
      </c>
      <c r="AB29" s="202">
        <f>AA29*0.06</f>
        <v>0.15</v>
      </c>
      <c r="AC29" s="235">
        <f aca="true" t="shared" si="3" ref="AC29:AC49">IF(AD29="O",AB29,0)</f>
        <v>0</v>
      </c>
      <c r="AD29" s="211" t="s">
        <v>719</v>
      </c>
      <c r="AE29" s="212"/>
    </row>
    <row r="30" spans="1:31" s="22" customFormat="1" ht="12.75">
      <c r="A30" s="199" t="s">
        <v>718</v>
      </c>
      <c r="B30" s="200" t="s">
        <v>122</v>
      </c>
      <c r="C30" s="195" t="s">
        <v>733</v>
      </c>
      <c r="D30" s="313" t="s">
        <v>145</v>
      </c>
      <c r="E30" s="321">
        <v>415</v>
      </c>
      <c r="F30" s="313" t="s">
        <v>776</v>
      </c>
      <c r="G30" s="316" t="s">
        <v>429</v>
      </c>
      <c r="H30" s="317">
        <v>1222</v>
      </c>
      <c r="I30" s="318">
        <v>2</v>
      </c>
      <c r="J30" s="319" t="s">
        <v>778</v>
      </c>
      <c r="K30" s="324"/>
      <c r="L30" s="201" t="s">
        <v>32</v>
      </c>
      <c r="M30" s="205" t="s">
        <v>134</v>
      </c>
      <c r="N30" s="205">
        <v>1</v>
      </c>
      <c r="O30" s="205">
        <v>120</v>
      </c>
      <c r="P30" s="205">
        <v>40</v>
      </c>
      <c r="Q30" s="205">
        <v>96</v>
      </c>
      <c r="R30" s="128">
        <f t="shared" si="1"/>
        <v>0.4608</v>
      </c>
      <c r="S30" s="231">
        <f t="shared" si="2"/>
        <v>0</v>
      </c>
      <c r="T30" s="207" t="s">
        <v>719</v>
      </c>
      <c r="U30" s="202"/>
      <c r="V30" s="202"/>
      <c r="W30" s="208"/>
      <c r="X30" s="208"/>
      <c r="Y30" s="209" t="s">
        <v>60</v>
      </c>
      <c r="Z30" s="210"/>
      <c r="AA30" s="202">
        <v>1</v>
      </c>
      <c r="AB30" s="202">
        <v>0.06</v>
      </c>
      <c r="AC30" s="235">
        <f t="shared" si="3"/>
        <v>0</v>
      </c>
      <c r="AD30" s="211" t="s">
        <v>719</v>
      </c>
      <c r="AE30" s="212"/>
    </row>
    <row r="31" spans="1:31" s="22" customFormat="1" ht="12.75">
      <c r="A31" s="199" t="s">
        <v>718</v>
      </c>
      <c r="B31" s="200" t="s">
        <v>122</v>
      </c>
      <c r="C31" s="195" t="s">
        <v>733</v>
      </c>
      <c r="D31" s="313" t="s">
        <v>145</v>
      </c>
      <c r="E31" s="321">
        <v>415</v>
      </c>
      <c r="F31" s="325" t="s">
        <v>776</v>
      </c>
      <c r="G31" s="316" t="s">
        <v>430</v>
      </c>
      <c r="H31" s="317">
        <v>1222</v>
      </c>
      <c r="I31" s="318">
        <v>2</v>
      </c>
      <c r="J31" s="319" t="s">
        <v>778</v>
      </c>
      <c r="K31" s="326"/>
      <c r="L31" s="201" t="s">
        <v>32</v>
      </c>
      <c r="M31" s="53" t="s">
        <v>124</v>
      </c>
      <c r="N31" s="205">
        <v>1</v>
      </c>
      <c r="O31" s="53">
        <v>120</v>
      </c>
      <c r="P31" s="53">
        <v>40</v>
      </c>
      <c r="Q31" s="53">
        <v>100</v>
      </c>
      <c r="R31" s="128">
        <f t="shared" si="1"/>
        <v>0.48</v>
      </c>
      <c r="S31" s="231">
        <f t="shared" si="2"/>
        <v>0</v>
      </c>
      <c r="T31" s="207" t="s">
        <v>719</v>
      </c>
      <c r="U31" s="56"/>
      <c r="V31" s="56"/>
      <c r="W31" s="121"/>
      <c r="X31" s="121"/>
      <c r="Y31" s="171"/>
      <c r="Z31" s="58"/>
      <c r="AA31" s="56"/>
      <c r="AB31" s="188"/>
      <c r="AC31" s="235">
        <f t="shared" si="3"/>
        <v>0</v>
      </c>
      <c r="AD31" s="168"/>
      <c r="AE31" s="59"/>
    </row>
    <row r="32" spans="1:31" s="22" customFormat="1" ht="12.75">
      <c r="A32" s="199" t="s">
        <v>718</v>
      </c>
      <c r="B32" s="200" t="s">
        <v>122</v>
      </c>
      <c r="C32" s="195" t="s">
        <v>733</v>
      </c>
      <c r="D32" s="313" t="s">
        <v>145</v>
      </c>
      <c r="E32" s="321">
        <v>415</v>
      </c>
      <c r="F32" s="325" t="s">
        <v>780</v>
      </c>
      <c r="G32" s="316" t="s">
        <v>431</v>
      </c>
      <c r="H32" s="336">
        <v>1222</v>
      </c>
      <c r="I32" s="337">
        <v>1</v>
      </c>
      <c r="J32" s="338" t="s">
        <v>779</v>
      </c>
      <c r="K32" s="326"/>
      <c r="L32" s="201" t="s">
        <v>32</v>
      </c>
      <c r="M32" s="53" t="s">
        <v>124</v>
      </c>
      <c r="N32" s="205">
        <v>1</v>
      </c>
      <c r="O32" s="53">
        <v>120</v>
      </c>
      <c r="P32" s="53">
        <v>40</v>
      </c>
      <c r="Q32" s="53">
        <v>100</v>
      </c>
      <c r="R32" s="128">
        <f t="shared" si="1"/>
        <v>0.48</v>
      </c>
      <c r="S32" s="231">
        <f t="shared" si="2"/>
        <v>0</v>
      </c>
      <c r="T32" s="207" t="s">
        <v>719</v>
      </c>
      <c r="U32" s="56"/>
      <c r="V32" s="56"/>
      <c r="W32" s="121"/>
      <c r="X32" s="121"/>
      <c r="Y32" s="171"/>
      <c r="Z32" s="58"/>
      <c r="AA32" s="56"/>
      <c r="AB32" s="188"/>
      <c r="AC32" s="235">
        <f t="shared" si="3"/>
        <v>0</v>
      </c>
      <c r="AD32" s="168"/>
      <c r="AE32" s="59"/>
    </row>
    <row r="33" spans="1:31" s="22" customFormat="1" ht="12.75">
      <c r="A33" s="199" t="s">
        <v>718</v>
      </c>
      <c r="B33" s="200" t="s">
        <v>122</v>
      </c>
      <c r="C33" s="195" t="s">
        <v>733</v>
      </c>
      <c r="D33" s="313" t="s">
        <v>145</v>
      </c>
      <c r="E33" s="321">
        <v>415</v>
      </c>
      <c r="F33" s="315" t="s">
        <v>780</v>
      </c>
      <c r="G33" s="316" t="s">
        <v>432</v>
      </c>
      <c r="H33" s="317">
        <v>1222</v>
      </c>
      <c r="I33" s="318">
        <v>1</v>
      </c>
      <c r="J33" s="319" t="s">
        <v>779</v>
      </c>
      <c r="K33" s="320"/>
      <c r="L33" s="201" t="s">
        <v>32</v>
      </c>
      <c r="M33" s="127" t="s">
        <v>119</v>
      </c>
      <c r="N33" s="205">
        <v>1</v>
      </c>
      <c r="O33" s="127">
        <v>60</v>
      </c>
      <c r="P33" s="127">
        <v>40</v>
      </c>
      <c r="Q33" s="127">
        <v>73</v>
      </c>
      <c r="R33" s="128">
        <v>0.22</v>
      </c>
      <c r="S33" s="231">
        <f t="shared" si="2"/>
        <v>0</v>
      </c>
      <c r="T33" s="207" t="s">
        <v>719</v>
      </c>
      <c r="U33" s="129"/>
      <c r="V33" s="129"/>
      <c r="W33" s="130"/>
      <c r="X33" s="130"/>
      <c r="Y33" s="172"/>
      <c r="Z33" s="132"/>
      <c r="AA33" s="129"/>
      <c r="AB33" s="189"/>
      <c r="AC33" s="235">
        <f t="shared" si="3"/>
        <v>0</v>
      </c>
      <c r="AD33" s="169"/>
      <c r="AE33" s="133"/>
    </row>
    <row r="34" spans="1:31" s="22" customFormat="1" ht="12.75">
      <c r="A34" s="199" t="s">
        <v>718</v>
      </c>
      <c r="B34" s="200" t="s">
        <v>122</v>
      </c>
      <c r="C34" s="195" t="s">
        <v>733</v>
      </c>
      <c r="D34" s="313" t="s">
        <v>145</v>
      </c>
      <c r="E34" s="321">
        <v>415</v>
      </c>
      <c r="F34" s="315"/>
      <c r="G34" s="316" t="s">
        <v>433</v>
      </c>
      <c r="H34" s="317"/>
      <c r="I34" s="318"/>
      <c r="J34" s="319"/>
      <c r="K34" s="320" t="s">
        <v>768</v>
      </c>
      <c r="L34" s="201" t="s">
        <v>32</v>
      </c>
      <c r="M34" s="127" t="s">
        <v>119</v>
      </c>
      <c r="N34" s="205">
        <v>1</v>
      </c>
      <c r="O34" s="127">
        <v>60</v>
      </c>
      <c r="P34" s="127">
        <v>40</v>
      </c>
      <c r="Q34" s="127">
        <v>73</v>
      </c>
      <c r="R34" s="128">
        <v>0.22</v>
      </c>
      <c r="S34" s="231">
        <f t="shared" si="2"/>
        <v>0</v>
      </c>
      <c r="T34" s="207" t="s">
        <v>719</v>
      </c>
      <c r="U34" s="129"/>
      <c r="V34" s="129"/>
      <c r="W34" s="130"/>
      <c r="X34" s="130"/>
      <c r="Y34" s="172"/>
      <c r="Z34" s="132"/>
      <c r="AA34" s="129"/>
      <c r="AB34" s="189"/>
      <c r="AC34" s="235">
        <f t="shared" si="3"/>
        <v>0</v>
      </c>
      <c r="AD34" s="169"/>
      <c r="AE34" s="133"/>
    </row>
    <row r="35" spans="1:31" s="22" customFormat="1" ht="12.75">
      <c r="A35" s="199" t="s">
        <v>718</v>
      </c>
      <c r="B35" s="200" t="s">
        <v>122</v>
      </c>
      <c r="C35" s="195" t="s">
        <v>733</v>
      </c>
      <c r="D35" s="313" t="s">
        <v>145</v>
      </c>
      <c r="E35" s="321">
        <v>415</v>
      </c>
      <c r="F35" s="315"/>
      <c r="G35" s="316" t="s">
        <v>434</v>
      </c>
      <c r="H35" s="317"/>
      <c r="I35" s="318"/>
      <c r="J35" s="319"/>
      <c r="K35" s="320" t="s">
        <v>768</v>
      </c>
      <c r="L35" s="201" t="s">
        <v>32</v>
      </c>
      <c r="M35" s="127" t="s">
        <v>110</v>
      </c>
      <c r="N35" s="205">
        <v>1</v>
      </c>
      <c r="O35" s="127">
        <v>70</v>
      </c>
      <c r="P35" s="127">
        <v>50</v>
      </c>
      <c r="Q35" s="127">
        <v>55</v>
      </c>
      <c r="R35" s="128">
        <f>(O35*P35*Q35)/1000000</f>
        <v>0.1925</v>
      </c>
      <c r="S35" s="231">
        <f t="shared" si="2"/>
        <v>0</v>
      </c>
      <c r="T35" s="207" t="s">
        <v>719</v>
      </c>
      <c r="U35" s="129"/>
      <c r="V35" s="129"/>
      <c r="W35" s="130"/>
      <c r="X35" s="130"/>
      <c r="Y35" s="172"/>
      <c r="Z35" s="132"/>
      <c r="AA35" s="129"/>
      <c r="AB35" s="189"/>
      <c r="AC35" s="235">
        <f t="shared" si="3"/>
        <v>0</v>
      </c>
      <c r="AD35" s="169"/>
      <c r="AE35" s="133"/>
    </row>
    <row r="36" spans="1:31" s="22" customFormat="1" ht="12.75">
      <c r="A36" s="199" t="s">
        <v>718</v>
      </c>
      <c r="B36" s="200" t="s">
        <v>122</v>
      </c>
      <c r="C36" s="195" t="s">
        <v>733</v>
      </c>
      <c r="D36" s="313" t="s">
        <v>145</v>
      </c>
      <c r="E36" s="321">
        <v>415</v>
      </c>
      <c r="F36" s="315" t="s">
        <v>780</v>
      </c>
      <c r="G36" s="316" t="s">
        <v>435</v>
      </c>
      <c r="H36" s="317">
        <v>1222</v>
      </c>
      <c r="I36" s="318">
        <v>1</v>
      </c>
      <c r="J36" s="319" t="s">
        <v>779</v>
      </c>
      <c r="K36" s="320"/>
      <c r="L36" s="201" t="s">
        <v>32</v>
      </c>
      <c r="M36" s="127" t="s">
        <v>119</v>
      </c>
      <c r="N36" s="205">
        <v>1</v>
      </c>
      <c r="O36" s="127">
        <v>120</v>
      </c>
      <c r="P36" s="127">
        <v>80</v>
      </c>
      <c r="Q36" s="127">
        <v>73</v>
      </c>
      <c r="R36" s="128">
        <v>0.69</v>
      </c>
      <c r="S36" s="231">
        <f t="shared" si="2"/>
        <v>0</v>
      </c>
      <c r="T36" s="207" t="s">
        <v>719</v>
      </c>
      <c r="U36" s="129"/>
      <c r="V36" s="129"/>
      <c r="W36" s="130"/>
      <c r="X36" s="130"/>
      <c r="Y36" s="172"/>
      <c r="Z36" s="132"/>
      <c r="AA36" s="129"/>
      <c r="AB36" s="189"/>
      <c r="AC36" s="235">
        <f t="shared" si="3"/>
        <v>0</v>
      </c>
      <c r="AD36" s="169"/>
      <c r="AE36" s="133"/>
    </row>
    <row r="37" spans="1:31" s="22" customFormat="1" ht="12.75">
      <c r="A37" s="199" t="s">
        <v>718</v>
      </c>
      <c r="B37" s="200" t="s">
        <v>122</v>
      </c>
      <c r="C37" s="195" t="s">
        <v>733</v>
      </c>
      <c r="D37" s="313" t="s">
        <v>145</v>
      </c>
      <c r="E37" s="321">
        <v>415</v>
      </c>
      <c r="F37" s="315" t="s">
        <v>780</v>
      </c>
      <c r="G37" s="316" t="s">
        <v>436</v>
      </c>
      <c r="H37" s="317">
        <v>1222</v>
      </c>
      <c r="I37" s="318">
        <v>1</v>
      </c>
      <c r="J37" s="319" t="s">
        <v>779</v>
      </c>
      <c r="K37" s="320"/>
      <c r="L37" s="201" t="s">
        <v>32</v>
      </c>
      <c r="M37" s="127" t="s">
        <v>119</v>
      </c>
      <c r="N37" s="205">
        <v>1</v>
      </c>
      <c r="O37" s="127">
        <v>120</v>
      </c>
      <c r="P37" s="127">
        <v>80</v>
      </c>
      <c r="Q37" s="127">
        <v>73</v>
      </c>
      <c r="R37" s="128">
        <v>0.69</v>
      </c>
      <c r="S37" s="231">
        <f t="shared" si="2"/>
        <v>0</v>
      </c>
      <c r="T37" s="207" t="s">
        <v>719</v>
      </c>
      <c r="U37" s="129"/>
      <c r="V37" s="129"/>
      <c r="W37" s="130"/>
      <c r="X37" s="130"/>
      <c r="Y37" s="172"/>
      <c r="Z37" s="132"/>
      <c r="AA37" s="129"/>
      <c r="AB37" s="189"/>
      <c r="AC37" s="235">
        <f t="shared" si="3"/>
        <v>0</v>
      </c>
      <c r="AD37" s="169"/>
      <c r="AE37" s="133"/>
    </row>
    <row r="38" spans="1:31" s="22" customFormat="1" ht="12.75">
      <c r="A38" s="199" t="s">
        <v>718</v>
      </c>
      <c r="B38" s="200" t="s">
        <v>122</v>
      </c>
      <c r="C38" s="195" t="s">
        <v>733</v>
      </c>
      <c r="D38" s="313" t="s">
        <v>145</v>
      </c>
      <c r="E38" s="321">
        <v>415</v>
      </c>
      <c r="F38" s="315" t="s">
        <v>776</v>
      </c>
      <c r="G38" s="316" t="s">
        <v>437</v>
      </c>
      <c r="H38" s="317">
        <v>1222</v>
      </c>
      <c r="I38" s="318">
        <v>2</v>
      </c>
      <c r="J38" s="319" t="s">
        <v>778</v>
      </c>
      <c r="K38" s="320"/>
      <c r="L38" s="201" t="s">
        <v>32</v>
      </c>
      <c r="M38" s="127" t="s">
        <v>149</v>
      </c>
      <c r="N38" s="205">
        <v>1</v>
      </c>
      <c r="O38" s="127">
        <v>160</v>
      </c>
      <c r="P38" s="127">
        <v>80</v>
      </c>
      <c r="Q38" s="127">
        <v>73</v>
      </c>
      <c r="R38" s="128">
        <v>0.92</v>
      </c>
      <c r="S38" s="231">
        <f t="shared" si="2"/>
        <v>0</v>
      </c>
      <c r="T38" s="207" t="s">
        <v>719</v>
      </c>
      <c r="U38" s="129"/>
      <c r="V38" s="129"/>
      <c r="W38" s="130"/>
      <c r="X38" s="130"/>
      <c r="Y38" s="172"/>
      <c r="Z38" s="132"/>
      <c r="AA38" s="129"/>
      <c r="AB38" s="189"/>
      <c r="AC38" s="235">
        <f t="shared" si="3"/>
        <v>0</v>
      </c>
      <c r="AD38" s="169"/>
      <c r="AE38" s="133"/>
    </row>
    <row r="39" spans="1:31" s="22" customFormat="1" ht="12.75">
      <c r="A39" s="199" t="s">
        <v>718</v>
      </c>
      <c r="B39" s="200" t="s">
        <v>122</v>
      </c>
      <c r="C39" s="195" t="s">
        <v>733</v>
      </c>
      <c r="D39" s="313" t="s">
        <v>145</v>
      </c>
      <c r="E39" s="321">
        <v>415</v>
      </c>
      <c r="F39" s="318" t="s">
        <v>777</v>
      </c>
      <c r="G39" s="316" t="s">
        <v>438</v>
      </c>
      <c r="H39" s="317">
        <v>1222</v>
      </c>
      <c r="I39" s="318">
        <v>2</v>
      </c>
      <c r="J39" s="333" t="s">
        <v>778</v>
      </c>
      <c r="K39" s="320"/>
      <c r="L39" s="201" t="s">
        <v>32</v>
      </c>
      <c r="M39" s="127" t="s">
        <v>149</v>
      </c>
      <c r="N39" s="205">
        <v>1</v>
      </c>
      <c r="O39" s="127">
        <v>160</v>
      </c>
      <c r="P39" s="127">
        <v>80</v>
      </c>
      <c r="Q39" s="127">
        <v>73</v>
      </c>
      <c r="R39" s="128">
        <v>0.92</v>
      </c>
      <c r="S39" s="231">
        <f t="shared" si="2"/>
        <v>0</v>
      </c>
      <c r="T39" s="207" t="s">
        <v>719</v>
      </c>
      <c r="U39" s="129"/>
      <c r="V39" s="129"/>
      <c r="W39" s="130"/>
      <c r="X39" s="130"/>
      <c r="Y39" s="172"/>
      <c r="Z39" s="132"/>
      <c r="AA39" s="129"/>
      <c r="AB39" s="189"/>
      <c r="AC39" s="235">
        <f t="shared" si="3"/>
        <v>0</v>
      </c>
      <c r="AD39" s="169"/>
      <c r="AE39" s="133"/>
    </row>
    <row r="40" spans="1:31" s="22" customFormat="1" ht="12.75">
      <c r="A40" s="199" t="s">
        <v>718</v>
      </c>
      <c r="B40" s="200" t="s">
        <v>122</v>
      </c>
      <c r="C40" s="195" t="s">
        <v>733</v>
      </c>
      <c r="D40" s="313" t="s">
        <v>145</v>
      </c>
      <c r="E40" s="321">
        <v>415</v>
      </c>
      <c r="F40" s="315" t="s">
        <v>780</v>
      </c>
      <c r="G40" s="316" t="s">
        <v>439</v>
      </c>
      <c r="H40" s="317">
        <v>1222</v>
      </c>
      <c r="I40" s="318">
        <v>1</v>
      </c>
      <c r="J40" s="319" t="s">
        <v>779</v>
      </c>
      <c r="K40" s="320"/>
      <c r="L40" s="201" t="s">
        <v>32</v>
      </c>
      <c r="M40" s="127" t="s">
        <v>113</v>
      </c>
      <c r="N40" s="205">
        <v>1</v>
      </c>
      <c r="O40" s="127"/>
      <c r="P40" s="127"/>
      <c r="Q40" s="127"/>
      <c r="R40" s="128">
        <v>0.5</v>
      </c>
      <c r="S40" s="231">
        <f t="shared" si="2"/>
        <v>0</v>
      </c>
      <c r="T40" s="207" t="s">
        <v>719</v>
      </c>
      <c r="U40" s="129"/>
      <c r="V40" s="129"/>
      <c r="W40" s="130"/>
      <c r="X40" s="130"/>
      <c r="Y40" s="172"/>
      <c r="Z40" s="132"/>
      <c r="AA40" s="129"/>
      <c r="AB40" s="189"/>
      <c r="AC40" s="235">
        <f t="shared" si="3"/>
        <v>0</v>
      </c>
      <c r="AD40" s="169"/>
      <c r="AE40" s="133"/>
    </row>
    <row r="41" spans="1:31" s="22" customFormat="1" ht="12.75">
      <c r="A41" s="199" t="s">
        <v>718</v>
      </c>
      <c r="B41" s="200" t="s">
        <v>122</v>
      </c>
      <c r="C41" s="195" t="s">
        <v>733</v>
      </c>
      <c r="D41" s="313" t="s">
        <v>145</v>
      </c>
      <c r="E41" s="321">
        <v>415</v>
      </c>
      <c r="F41" s="315" t="s">
        <v>780</v>
      </c>
      <c r="G41" s="316" t="s">
        <v>440</v>
      </c>
      <c r="H41" s="317">
        <v>1222</v>
      </c>
      <c r="I41" s="318">
        <v>1</v>
      </c>
      <c r="J41" s="319" t="s">
        <v>779</v>
      </c>
      <c r="K41" s="320"/>
      <c r="L41" s="201" t="s">
        <v>32</v>
      </c>
      <c r="M41" s="127" t="s">
        <v>113</v>
      </c>
      <c r="N41" s="205">
        <v>1</v>
      </c>
      <c r="O41" s="127"/>
      <c r="P41" s="127"/>
      <c r="Q41" s="127"/>
      <c r="R41" s="128">
        <v>0.5</v>
      </c>
      <c r="S41" s="231">
        <f t="shared" si="2"/>
        <v>0</v>
      </c>
      <c r="T41" s="207" t="s">
        <v>719</v>
      </c>
      <c r="U41" s="129"/>
      <c r="V41" s="129"/>
      <c r="W41" s="130"/>
      <c r="X41" s="130"/>
      <c r="Y41" s="172"/>
      <c r="Z41" s="132"/>
      <c r="AA41" s="129"/>
      <c r="AB41" s="189"/>
      <c r="AC41" s="235">
        <f t="shared" si="3"/>
        <v>0</v>
      </c>
      <c r="AD41" s="169"/>
      <c r="AE41" s="133"/>
    </row>
    <row r="42" spans="1:31" s="22" customFormat="1" ht="12.75">
      <c r="A42" s="199" t="s">
        <v>718</v>
      </c>
      <c r="B42" s="200" t="s">
        <v>122</v>
      </c>
      <c r="C42" s="195" t="s">
        <v>733</v>
      </c>
      <c r="D42" s="313" t="s">
        <v>145</v>
      </c>
      <c r="E42" s="321">
        <v>415</v>
      </c>
      <c r="F42" s="315" t="s">
        <v>780</v>
      </c>
      <c r="G42" s="316" t="s">
        <v>441</v>
      </c>
      <c r="H42" s="317">
        <v>1222</v>
      </c>
      <c r="I42" s="318">
        <v>1</v>
      </c>
      <c r="J42" s="319" t="s">
        <v>779</v>
      </c>
      <c r="K42" s="320"/>
      <c r="L42" s="201" t="s">
        <v>32</v>
      </c>
      <c r="M42" s="127" t="s">
        <v>113</v>
      </c>
      <c r="N42" s="205">
        <v>1</v>
      </c>
      <c r="O42" s="127"/>
      <c r="P42" s="127"/>
      <c r="Q42" s="127"/>
      <c r="R42" s="128">
        <v>0.5</v>
      </c>
      <c r="S42" s="231">
        <f t="shared" si="2"/>
        <v>0</v>
      </c>
      <c r="T42" s="207" t="s">
        <v>719</v>
      </c>
      <c r="U42" s="129"/>
      <c r="V42" s="129"/>
      <c r="W42" s="130"/>
      <c r="X42" s="130"/>
      <c r="Y42" s="172"/>
      <c r="Z42" s="132"/>
      <c r="AA42" s="129"/>
      <c r="AB42" s="189"/>
      <c r="AC42" s="235">
        <f t="shared" si="3"/>
        <v>0</v>
      </c>
      <c r="AD42" s="169"/>
      <c r="AE42" s="133"/>
    </row>
    <row r="43" spans="1:31" s="22" customFormat="1" ht="12.75">
      <c r="A43" s="199" t="s">
        <v>718</v>
      </c>
      <c r="B43" s="200" t="s">
        <v>122</v>
      </c>
      <c r="C43" s="195" t="s">
        <v>733</v>
      </c>
      <c r="D43" s="313" t="s">
        <v>145</v>
      </c>
      <c r="E43" s="321">
        <v>415</v>
      </c>
      <c r="F43" s="315" t="s">
        <v>780</v>
      </c>
      <c r="G43" s="316" t="s">
        <v>442</v>
      </c>
      <c r="H43" s="317">
        <v>1222</v>
      </c>
      <c r="I43" s="318">
        <v>1</v>
      </c>
      <c r="J43" s="319" t="s">
        <v>779</v>
      </c>
      <c r="K43" s="320"/>
      <c r="L43" s="201" t="s">
        <v>32</v>
      </c>
      <c r="M43" s="127" t="s">
        <v>113</v>
      </c>
      <c r="N43" s="205">
        <v>1</v>
      </c>
      <c r="O43" s="127"/>
      <c r="P43" s="127"/>
      <c r="Q43" s="127"/>
      <c r="R43" s="128">
        <v>0.5</v>
      </c>
      <c r="S43" s="231">
        <f t="shared" si="2"/>
        <v>0</v>
      </c>
      <c r="T43" s="165" t="s">
        <v>719</v>
      </c>
      <c r="U43" s="129"/>
      <c r="V43" s="129"/>
      <c r="W43" s="130"/>
      <c r="X43" s="130"/>
      <c r="Y43" s="172"/>
      <c r="Z43" s="132"/>
      <c r="AA43" s="129"/>
      <c r="AB43" s="189"/>
      <c r="AC43" s="235">
        <f t="shared" si="3"/>
        <v>0</v>
      </c>
      <c r="AD43" s="169"/>
      <c r="AE43" s="133"/>
    </row>
    <row r="44" spans="1:31" s="22" customFormat="1" ht="12.75">
      <c r="A44" s="199" t="s">
        <v>718</v>
      </c>
      <c r="B44" s="200" t="s">
        <v>122</v>
      </c>
      <c r="C44" s="195" t="s">
        <v>733</v>
      </c>
      <c r="D44" s="313" t="s">
        <v>145</v>
      </c>
      <c r="E44" s="321">
        <v>415</v>
      </c>
      <c r="F44" s="315" t="s">
        <v>780</v>
      </c>
      <c r="G44" s="316" t="s">
        <v>443</v>
      </c>
      <c r="H44" s="317">
        <v>1222</v>
      </c>
      <c r="I44" s="318">
        <v>1</v>
      </c>
      <c r="J44" s="319" t="s">
        <v>779</v>
      </c>
      <c r="K44" s="320"/>
      <c r="L44" s="201" t="s">
        <v>32</v>
      </c>
      <c r="M44" s="22" t="s">
        <v>140</v>
      </c>
      <c r="N44" s="205">
        <v>1</v>
      </c>
      <c r="O44" s="127"/>
      <c r="P44" s="127"/>
      <c r="Q44" s="127"/>
      <c r="R44" s="128">
        <v>1</v>
      </c>
      <c r="S44" s="231">
        <f t="shared" si="2"/>
        <v>0</v>
      </c>
      <c r="T44" s="165" t="s">
        <v>719</v>
      </c>
      <c r="U44" s="129"/>
      <c r="V44" s="129"/>
      <c r="W44" s="130"/>
      <c r="X44" s="130"/>
      <c r="Y44" s="172"/>
      <c r="Z44" s="132"/>
      <c r="AA44" s="129"/>
      <c r="AB44" s="189"/>
      <c r="AC44" s="235">
        <f t="shared" si="3"/>
        <v>0</v>
      </c>
      <c r="AD44" s="169"/>
      <c r="AE44" s="133"/>
    </row>
    <row r="45" spans="1:31" s="22" customFormat="1" ht="12.75">
      <c r="A45" s="199" t="s">
        <v>718</v>
      </c>
      <c r="B45" s="200" t="s">
        <v>122</v>
      </c>
      <c r="C45" s="195" t="s">
        <v>733</v>
      </c>
      <c r="D45" s="313" t="s">
        <v>145</v>
      </c>
      <c r="E45" s="321">
        <v>415</v>
      </c>
      <c r="F45" s="315" t="s">
        <v>780</v>
      </c>
      <c r="G45" s="316" t="s">
        <v>444</v>
      </c>
      <c r="H45" s="317">
        <v>1222</v>
      </c>
      <c r="I45" s="318">
        <v>1</v>
      </c>
      <c r="J45" s="319" t="s">
        <v>779</v>
      </c>
      <c r="K45" s="320"/>
      <c r="L45" s="126" t="s">
        <v>33</v>
      </c>
      <c r="M45" s="127" t="s">
        <v>116</v>
      </c>
      <c r="N45" s="205">
        <v>1</v>
      </c>
      <c r="O45" s="127"/>
      <c r="P45" s="127"/>
      <c r="Q45" s="127"/>
      <c r="R45" s="128">
        <v>0.15</v>
      </c>
      <c r="S45" s="231">
        <f t="shared" si="2"/>
        <v>0</v>
      </c>
      <c r="T45" s="165" t="s">
        <v>719</v>
      </c>
      <c r="U45" s="129"/>
      <c r="V45" s="129"/>
      <c r="W45" s="130"/>
      <c r="X45" s="130"/>
      <c r="Y45" s="172"/>
      <c r="Z45" s="132"/>
      <c r="AA45" s="129"/>
      <c r="AB45" s="189"/>
      <c r="AC45" s="235">
        <f t="shared" si="3"/>
        <v>0</v>
      </c>
      <c r="AD45" s="169"/>
      <c r="AE45" s="133"/>
    </row>
    <row r="46" spans="1:31" s="22" customFormat="1" ht="12.75">
      <c r="A46" s="199" t="s">
        <v>718</v>
      </c>
      <c r="B46" s="200" t="s">
        <v>122</v>
      </c>
      <c r="C46" s="195" t="s">
        <v>733</v>
      </c>
      <c r="D46" s="313" t="s">
        <v>145</v>
      </c>
      <c r="E46" s="321">
        <v>415</v>
      </c>
      <c r="F46" s="315" t="s">
        <v>780</v>
      </c>
      <c r="G46" s="316" t="s">
        <v>445</v>
      </c>
      <c r="H46" s="317">
        <v>1222</v>
      </c>
      <c r="I46" s="318">
        <v>1</v>
      </c>
      <c r="J46" s="319" t="s">
        <v>779</v>
      </c>
      <c r="K46" s="320"/>
      <c r="L46" s="126" t="s">
        <v>33</v>
      </c>
      <c r="M46" s="127" t="s">
        <v>116</v>
      </c>
      <c r="N46" s="205">
        <v>1</v>
      </c>
      <c r="O46" s="127"/>
      <c r="P46" s="127"/>
      <c r="Q46" s="127"/>
      <c r="R46" s="128">
        <v>0.15</v>
      </c>
      <c r="S46" s="231">
        <f t="shared" si="2"/>
        <v>0</v>
      </c>
      <c r="T46" s="165" t="s">
        <v>719</v>
      </c>
      <c r="U46" s="129"/>
      <c r="V46" s="129"/>
      <c r="W46" s="130"/>
      <c r="X46" s="130"/>
      <c r="Y46" s="172"/>
      <c r="Z46" s="132"/>
      <c r="AA46" s="129"/>
      <c r="AB46" s="189"/>
      <c r="AC46" s="235">
        <f t="shared" si="3"/>
        <v>0</v>
      </c>
      <c r="AD46" s="169"/>
      <c r="AE46" s="133"/>
    </row>
    <row r="47" spans="1:31" s="22" customFormat="1" ht="12.75">
      <c r="A47" s="199" t="s">
        <v>718</v>
      </c>
      <c r="B47" s="200" t="s">
        <v>122</v>
      </c>
      <c r="C47" s="195" t="s">
        <v>733</v>
      </c>
      <c r="D47" s="313" t="s">
        <v>145</v>
      </c>
      <c r="E47" s="321">
        <v>415</v>
      </c>
      <c r="F47" s="315" t="s">
        <v>780</v>
      </c>
      <c r="G47" s="316" t="s">
        <v>446</v>
      </c>
      <c r="H47" s="317">
        <v>1222</v>
      </c>
      <c r="I47" s="318">
        <v>1</v>
      </c>
      <c r="J47" s="319" t="s">
        <v>779</v>
      </c>
      <c r="K47" s="320"/>
      <c r="L47" s="126" t="s">
        <v>33</v>
      </c>
      <c r="M47" s="127" t="s">
        <v>115</v>
      </c>
      <c r="N47" s="205">
        <v>1</v>
      </c>
      <c r="O47" s="127"/>
      <c r="P47" s="127"/>
      <c r="Q47" s="127"/>
      <c r="R47" s="128">
        <v>0.15</v>
      </c>
      <c r="S47" s="231">
        <f t="shared" si="2"/>
        <v>0</v>
      </c>
      <c r="T47" s="165" t="s">
        <v>719</v>
      </c>
      <c r="U47" s="129"/>
      <c r="V47" s="129"/>
      <c r="W47" s="130"/>
      <c r="X47" s="130"/>
      <c r="Y47" s="172"/>
      <c r="Z47" s="132"/>
      <c r="AA47" s="129"/>
      <c r="AB47" s="189"/>
      <c r="AC47" s="235">
        <f t="shared" si="3"/>
        <v>0</v>
      </c>
      <c r="AD47" s="169"/>
      <c r="AE47" s="133"/>
    </row>
    <row r="48" spans="1:31" s="22" customFormat="1" ht="12.75">
      <c r="A48" s="199" t="s">
        <v>718</v>
      </c>
      <c r="B48" s="200" t="s">
        <v>122</v>
      </c>
      <c r="C48" s="195" t="s">
        <v>733</v>
      </c>
      <c r="D48" s="313" t="s">
        <v>145</v>
      </c>
      <c r="E48" s="321">
        <v>415</v>
      </c>
      <c r="F48" s="315" t="s">
        <v>780</v>
      </c>
      <c r="G48" s="316" t="s">
        <v>447</v>
      </c>
      <c r="H48" s="317">
        <v>1222</v>
      </c>
      <c r="I48" s="318">
        <v>1</v>
      </c>
      <c r="J48" s="319" t="s">
        <v>779</v>
      </c>
      <c r="K48" s="320"/>
      <c r="L48" s="126" t="s">
        <v>33</v>
      </c>
      <c r="M48" s="127" t="s">
        <v>115</v>
      </c>
      <c r="N48" s="205">
        <v>1</v>
      </c>
      <c r="O48" s="127"/>
      <c r="P48" s="127"/>
      <c r="Q48" s="127"/>
      <c r="R48" s="128">
        <v>0.15</v>
      </c>
      <c r="S48" s="231">
        <f t="shared" si="2"/>
        <v>0</v>
      </c>
      <c r="T48" s="165" t="s">
        <v>719</v>
      </c>
      <c r="U48" s="129"/>
      <c r="V48" s="129"/>
      <c r="W48" s="130"/>
      <c r="X48" s="130"/>
      <c r="Y48" s="172"/>
      <c r="Z48" s="132"/>
      <c r="AA48" s="129"/>
      <c r="AB48" s="189"/>
      <c r="AC48" s="235">
        <f t="shared" si="3"/>
        <v>0</v>
      </c>
      <c r="AD48" s="169"/>
      <c r="AE48" s="133"/>
    </row>
    <row r="49" spans="1:31" s="22" customFormat="1" ht="13.5" thickBot="1">
      <c r="A49" s="61" t="s">
        <v>718</v>
      </c>
      <c r="B49" s="62" t="s">
        <v>122</v>
      </c>
      <c r="C49" s="194" t="s">
        <v>733</v>
      </c>
      <c r="D49" s="327" t="s">
        <v>145</v>
      </c>
      <c r="E49" s="334">
        <v>415</v>
      </c>
      <c r="F49" s="327" t="s">
        <v>780</v>
      </c>
      <c r="G49" s="335"/>
      <c r="H49" s="330">
        <v>1222</v>
      </c>
      <c r="I49" s="331">
        <v>1</v>
      </c>
      <c r="J49" s="328" t="s">
        <v>779</v>
      </c>
      <c r="K49" s="332"/>
      <c r="L49" s="63"/>
      <c r="M49" s="64" t="s">
        <v>109</v>
      </c>
      <c r="N49" s="64">
        <v>1</v>
      </c>
      <c r="O49" s="64"/>
      <c r="P49" s="64"/>
      <c r="Q49" s="64"/>
      <c r="R49" s="65"/>
      <c r="S49" s="232">
        <f t="shared" si="2"/>
        <v>0</v>
      </c>
      <c r="T49" s="166" t="s">
        <v>719</v>
      </c>
      <c r="U49" s="66"/>
      <c r="V49" s="66"/>
      <c r="W49" s="122"/>
      <c r="X49" s="122"/>
      <c r="Y49" s="173" t="s">
        <v>60</v>
      </c>
      <c r="Z49" s="68"/>
      <c r="AA49" s="66">
        <v>2</v>
      </c>
      <c r="AB49" s="190">
        <v>0.12</v>
      </c>
      <c r="AC49" s="236">
        <f t="shared" si="3"/>
        <v>0</v>
      </c>
      <c r="AD49" s="170" t="s">
        <v>719</v>
      </c>
      <c r="AE49" s="69"/>
    </row>
  </sheetData>
  <sheetProtection/>
  <protectedRanges>
    <protectedRange sqref="N4:Q8" name="Plage5"/>
    <protectedRange sqref="T26:AB711" name="Plage3"/>
    <protectedRange sqref="B1:B2" name="Plage1"/>
    <protectedRange sqref="R33:R34 M26:M43 N26:Q50 M45:M50 M51:R711 R37:R50 A26:L711" name="Plage2"/>
    <protectedRange sqref="AD26:AE711" name="Plage4"/>
    <protectedRange sqref="R26" name="Plage2_5_1_4_1_6_2"/>
    <protectedRange sqref="R27" name="Plage2_5_1_4_1_6_2_1"/>
    <protectedRange sqref="R28" name="Plage2_5_1_4_1_6_2_2"/>
    <protectedRange sqref="R29" name="Plage2_5_1_4_1_6_2_3"/>
    <protectedRange sqref="R30" name="Plage2_5_1_4_1_6_2_4"/>
    <protectedRange sqref="R31" name="Plage2_5_1_4_1_6_2_5"/>
    <protectedRange sqref="R32 R35" name="Plage2_5_1_4_1_6_2_6"/>
    <protectedRange sqref="R36" name="Plage2_5_1_4_1_6_2_7"/>
  </protectedRanges>
  <mergeCells count="35">
    <mergeCell ref="A5:A6"/>
    <mergeCell ref="A7:A8"/>
    <mergeCell ref="A9:A10"/>
    <mergeCell ref="N10:O10"/>
    <mergeCell ref="T22:X22"/>
    <mergeCell ref="Y22:AB22"/>
    <mergeCell ref="A11:A12"/>
    <mergeCell ref="A13:A14"/>
    <mergeCell ref="A15:A16"/>
    <mergeCell ref="A22:G22"/>
    <mergeCell ref="L23:L24"/>
    <mergeCell ref="M23:M24"/>
    <mergeCell ref="N23:N24"/>
    <mergeCell ref="O23:Q23"/>
    <mergeCell ref="H22:K22"/>
    <mergeCell ref="L22:R22"/>
    <mergeCell ref="R23:R24"/>
    <mergeCell ref="S23:S24"/>
    <mergeCell ref="T23:T24"/>
    <mergeCell ref="U23:U24"/>
    <mergeCell ref="AE22:AE24"/>
    <mergeCell ref="A23:A24"/>
    <mergeCell ref="B23:F23"/>
    <mergeCell ref="G23:G24"/>
    <mergeCell ref="H23:J23"/>
    <mergeCell ref="K23:K24"/>
    <mergeCell ref="AD23:AD24"/>
    <mergeCell ref="Z23:Z24"/>
    <mergeCell ref="AA23:AA24"/>
    <mergeCell ref="AB23:AB24"/>
    <mergeCell ref="AC23:AC24"/>
    <mergeCell ref="V23:V24"/>
    <mergeCell ref="W23:W24"/>
    <mergeCell ref="X23:X24"/>
    <mergeCell ref="Y23:Y24"/>
  </mergeCells>
  <dataValidations count="6">
    <dataValidation type="list" allowBlank="1" showErrorMessage="1" prompt="&#10;" sqref="L26:L49">
      <formula1>"INFO,MOB,VER,ROC,DIV,LAB,FRAG"</formula1>
    </dataValidation>
    <dataValidation type="list" allowBlank="1" showInputMessage="1" showErrorMessage="1" sqref="Y26:Y49">
      <formula1>"DOCBUR,DOCBIBLIO"</formula1>
    </dataValidation>
    <dataValidation type="list" allowBlank="1" showInputMessage="1" showErrorMessage="1" sqref="W26:X49 T26:T49 Q5 AD26:AD49">
      <formula1>"O,N"</formula1>
    </dataValidation>
    <dataValidation type="list" allowBlank="1" showInputMessage="1" showErrorMessage="1" sqref="AD25">
      <formula1>"O/N"</formula1>
    </dataValidation>
    <dataValidation type="list" allowBlank="1" showInputMessage="1" showErrorMessage="1" sqref="N4">
      <formula1>"BUR,SALLE ENSEIGNEMENT, SALLETP, LABO,STOCK REPRO,DIVERS"</formula1>
    </dataValidation>
    <dataValidation type="list" allowBlank="1" showInputMessage="1" showErrorMessage="1" sqref="Q4">
      <formula1>"A-1,A-2,B-1,B-2,C-1,C-2,D-1,D-2,E-1,E-2,F-1,F-2"</formula1>
    </dataValidation>
  </dataValidations>
  <printOptions/>
  <pageMargins left="0.787401575" right="0.787401575" top="0.984251969" bottom="0.984251969" header="0.4921259845" footer="0.492125984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F0"/>
  </sheetPr>
  <dimension ref="A1:AH63"/>
  <sheetViews>
    <sheetView zoomScalePageLayoutView="0" workbookViewId="0" topLeftCell="A21">
      <selection activeCell="M60" sqref="M60"/>
    </sheetView>
  </sheetViews>
  <sheetFormatPr defaultColWidth="11.421875" defaultRowHeight="12.75"/>
  <cols>
    <col min="1" max="1" width="15.8515625" style="5" customWidth="1"/>
    <col min="2" max="2" width="11.28125" style="5" customWidth="1"/>
    <col min="3" max="3" width="7.421875" style="5" customWidth="1"/>
    <col min="4" max="4" width="8.421875" style="5" customWidth="1"/>
    <col min="5" max="5" width="6.7109375" style="5" customWidth="1"/>
    <col min="6" max="6" width="23.00390625" style="5" customWidth="1"/>
    <col min="7" max="7" width="9.57421875" style="7" customWidth="1"/>
    <col min="8" max="8" width="5.7109375" style="9" customWidth="1"/>
    <col min="9" max="9" width="4.421875" style="9" bestFit="1" customWidth="1"/>
    <col min="10" max="10" width="5.421875" style="9" bestFit="1" customWidth="1"/>
    <col min="11" max="11" width="10.00390625" style="9" customWidth="1"/>
    <col min="12" max="12" width="8.421875" style="5" customWidth="1"/>
    <col min="13" max="13" width="32.00390625" style="5" customWidth="1"/>
    <col min="14" max="14" width="3.8515625" style="5" bestFit="1" customWidth="1"/>
    <col min="15" max="15" width="6.140625" style="5" bestFit="1" customWidth="1"/>
    <col min="16" max="16" width="6.7109375" style="5" customWidth="1"/>
    <col min="17" max="17" width="8.8515625" style="5" customWidth="1"/>
    <col min="18" max="18" width="10.7109375" style="5" customWidth="1"/>
    <col min="19" max="19" width="7.57421875" style="5" customWidth="1"/>
    <col min="20" max="20" width="8.140625" style="9" customWidth="1"/>
    <col min="21" max="22" width="9.8515625" style="9" customWidth="1"/>
    <col min="23" max="24" width="7.28125" style="9" customWidth="1"/>
    <col min="25" max="25" width="9.00390625" style="9" customWidth="1"/>
    <col min="26" max="26" width="24.140625" style="9" customWidth="1"/>
    <col min="27" max="27" width="8.00390625" style="9" bestFit="1" customWidth="1"/>
    <col min="28" max="28" width="8.7109375" style="9" bestFit="1" customWidth="1"/>
    <col min="29" max="30" width="5.7109375" style="9" bestFit="1" customWidth="1"/>
    <col min="31" max="31" width="29.140625" style="9" customWidth="1"/>
    <col min="32" max="33" width="13.7109375" style="5" customWidth="1"/>
    <col min="34" max="34" width="19.421875" style="5" customWidth="1"/>
    <col min="35" max="16384" width="11.421875" style="5" customWidth="1"/>
  </cols>
  <sheetData>
    <row r="1" spans="1:33" ht="21" customHeight="1">
      <c r="A1" s="114" t="s">
        <v>716</v>
      </c>
      <c r="B1" s="114"/>
      <c r="C1" s="117"/>
      <c r="D1" s="116"/>
      <c r="E1" s="116"/>
      <c r="F1" s="116"/>
      <c r="G1" s="116"/>
      <c r="H1" s="118"/>
      <c r="I1" s="118"/>
      <c r="J1" s="118"/>
      <c r="K1" s="118"/>
      <c r="L1" s="116"/>
      <c r="M1" s="116"/>
      <c r="N1" s="116"/>
      <c r="O1" s="116"/>
      <c r="P1" s="116"/>
      <c r="Q1" s="116"/>
      <c r="R1" s="117"/>
      <c r="S1" s="117"/>
      <c r="T1" s="118"/>
      <c r="U1" s="118"/>
      <c r="V1" s="118"/>
      <c r="W1" s="118"/>
      <c r="X1" s="119"/>
      <c r="Y1" s="119"/>
      <c r="Z1" s="119"/>
      <c r="AA1" s="119"/>
      <c r="AB1" s="119"/>
      <c r="AC1" s="119"/>
      <c r="AD1" s="119"/>
      <c r="AE1" s="118"/>
      <c r="AF1" s="2"/>
      <c r="AG1" s="2"/>
    </row>
    <row r="2" spans="1:33" ht="15.75">
      <c r="A2" s="18" t="s">
        <v>40</v>
      </c>
      <c r="B2" s="18" t="s">
        <v>145</v>
      </c>
      <c r="C2" s="19"/>
      <c r="D2" s="20"/>
      <c r="E2" s="20"/>
      <c r="F2" s="20"/>
      <c r="G2" s="20"/>
      <c r="H2" s="18"/>
      <c r="I2" s="21"/>
      <c r="J2" s="26"/>
      <c r="K2" s="19"/>
      <c r="L2" s="20"/>
      <c r="M2" s="20"/>
      <c r="N2" s="20"/>
      <c r="O2" s="20"/>
      <c r="P2" s="20"/>
      <c r="Q2" s="20"/>
      <c r="R2" s="19"/>
      <c r="S2" s="19"/>
      <c r="T2" s="21"/>
      <c r="U2" s="21"/>
      <c r="V2" s="21"/>
      <c r="W2" s="21"/>
      <c r="X2" s="250"/>
      <c r="Y2" s="250"/>
      <c r="Z2" s="250"/>
      <c r="AA2" s="250"/>
      <c r="AB2" s="250"/>
      <c r="AC2" s="250"/>
      <c r="AD2" s="250"/>
      <c r="AE2" s="21"/>
      <c r="AF2" s="2"/>
      <c r="AG2" s="2"/>
    </row>
    <row r="3" spans="1:31" s="2" customFormat="1" ht="16.5" thickBot="1">
      <c r="A3" s="137"/>
      <c r="B3" s="137"/>
      <c r="D3" s="138"/>
      <c r="E3" s="138"/>
      <c r="F3" s="138"/>
      <c r="G3" s="138"/>
      <c r="H3" s="137"/>
      <c r="I3" s="15"/>
      <c r="J3" s="143"/>
      <c r="L3" s="138"/>
      <c r="M3" s="138"/>
      <c r="N3" s="138"/>
      <c r="O3" s="138"/>
      <c r="P3" s="138"/>
      <c r="Q3" s="138"/>
      <c r="T3" s="15"/>
      <c r="U3" s="15"/>
      <c r="V3" s="15"/>
      <c r="W3" s="15"/>
      <c r="X3" s="16"/>
      <c r="Y3" s="16"/>
      <c r="Z3" s="16"/>
      <c r="AA3" s="16"/>
      <c r="AB3" s="16"/>
      <c r="AC3" s="16"/>
      <c r="AD3" s="16"/>
      <c r="AE3" s="15"/>
    </row>
    <row r="4" spans="1:31" ht="15.75">
      <c r="A4"/>
      <c r="B4"/>
      <c r="C4"/>
      <c r="D4"/>
      <c r="E4"/>
      <c r="F4"/>
      <c r="G4"/>
      <c r="H4"/>
      <c r="I4"/>
      <c r="J4"/>
      <c r="K4"/>
      <c r="L4" s="175" t="s">
        <v>67</v>
      </c>
      <c r="M4" s="176"/>
      <c r="N4" s="229" t="s">
        <v>82</v>
      </c>
      <c r="O4" s="177"/>
      <c r="P4" s="178"/>
      <c r="Q4" s="246" t="s">
        <v>68</v>
      </c>
      <c r="R4"/>
      <c r="S4" s="140"/>
      <c r="T4" s="138"/>
      <c r="U4" s="174"/>
      <c r="V4" s="174"/>
      <c r="W4" s="140"/>
      <c r="X4" s="140"/>
      <c r="Y4" s="16"/>
      <c r="Z4" s="15"/>
      <c r="AA4" s="15"/>
      <c r="AB4" s="15"/>
      <c r="AC4" s="15"/>
      <c r="AD4" s="15"/>
      <c r="AE4" s="15"/>
    </row>
    <row r="5" spans="1:31" ht="15.75">
      <c r="A5" s="408" t="s">
        <v>13</v>
      </c>
      <c r="B5" s="237" t="s">
        <v>100</v>
      </c>
      <c r="C5" s="187" t="s">
        <v>68</v>
      </c>
      <c r="D5" s="138"/>
      <c r="E5" s="138"/>
      <c r="F5" s="138"/>
      <c r="G5" s="138"/>
      <c r="H5" s="15"/>
      <c r="I5" s="15"/>
      <c r="J5" s="143"/>
      <c r="K5" s="2"/>
      <c r="L5" s="179" t="s">
        <v>98</v>
      </c>
      <c r="M5" s="180"/>
      <c r="N5" s="180"/>
      <c r="O5" s="181"/>
      <c r="P5" s="182"/>
      <c r="Q5" s="247" t="s">
        <v>99</v>
      </c>
      <c r="R5"/>
      <c r="S5" s="244"/>
      <c r="T5" s="138"/>
      <c r="U5" s="139"/>
      <c r="V5" s="139"/>
      <c r="W5" s="140"/>
      <c r="X5" s="141"/>
      <c r="Y5" s="16"/>
      <c r="Z5" s="15"/>
      <c r="AA5" s="15"/>
      <c r="AB5" s="15"/>
      <c r="AC5" s="15"/>
      <c r="AD5" s="15"/>
      <c r="AE5" s="15"/>
    </row>
    <row r="6" spans="1:31" ht="15.75">
      <c r="A6" s="409"/>
      <c r="B6" s="187"/>
      <c r="C6" s="187" t="s">
        <v>69</v>
      </c>
      <c r="D6" s="138"/>
      <c r="E6" s="138"/>
      <c r="F6" s="138"/>
      <c r="G6" s="138"/>
      <c r="H6" s="15"/>
      <c r="I6" s="15"/>
      <c r="J6" s="143"/>
      <c r="K6" s="2"/>
      <c r="L6" s="179" t="s">
        <v>101</v>
      </c>
      <c r="M6" s="180"/>
      <c r="N6" s="180"/>
      <c r="O6" s="181"/>
      <c r="P6" s="182"/>
      <c r="Q6" s="248">
        <v>0</v>
      </c>
      <c r="R6"/>
      <c r="S6" s="244"/>
      <c r="T6" s="138"/>
      <c r="U6" s="139"/>
      <c r="V6" s="139"/>
      <c r="W6" s="140"/>
      <c r="X6" s="141"/>
      <c r="Y6" s="16"/>
      <c r="Z6" s="15"/>
      <c r="AA6" s="15"/>
      <c r="AB6" s="15"/>
      <c r="AC6" s="15"/>
      <c r="AD6" s="15"/>
      <c r="AE6" s="15"/>
    </row>
    <row r="7" spans="1:31" ht="18" customHeight="1">
      <c r="A7" s="408" t="s">
        <v>66</v>
      </c>
      <c r="B7" s="237" t="s">
        <v>100</v>
      </c>
      <c r="C7" s="187" t="s">
        <v>70</v>
      </c>
      <c r="D7" s="138"/>
      <c r="E7" s="138"/>
      <c r="F7" s="138"/>
      <c r="G7" s="138"/>
      <c r="H7" s="15"/>
      <c r="I7" s="15"/>
      <c r="J7" s="143"/>
      <c r="K7" s="2"/>
      <c r="L7" s="179" t="s">
        <v>103</v>
      </c>
      <c r="M7" s="180"/>
      <c r="N7" s="180"/>
      <c r="O7" s="181"/>
      <c r="P7" s="182"/>
      <c r="Q7" s="251" t="e">
        <f>Q8/Q6</f>
        <v>#DIV/0!</v>
      </c>
      <c r="R7"/>
      <c r="S7" s="244"/>
      <c r="T7" s="138"/>
      <c r="U7" s="139"/>
      <c r="V7" s="139"/>
      <c r="W7" s="140"/>
      <c r="X7" s="141"/>
      <c r="Y7" s="16"/>
      <c r="Z7" s="15"/>
      <c r="AA7" s="15"/>
      <c r="AB7" s="15"/>
      <c r="AC7" s="15"/>
      <c r="AD7" s="15"/>
      <c r="AE7" s="15"/>
    </row>
    <row r="8" spans="1:31" ht="16.5" thickBot="1">
      <c r="A8" s="409"/>
      <c r="B8" s="187"/>
      <c r="C8" s="187" t="s">
        <v>71</v>
      </c>
      <c r="D8" s="138"/>
      <c r="E8" s="138"/>
      <c r="F8" s="138"/>
      <c r="G8" s="138"/>
      <c r="H8" s="15"/>
      <c r="I8" s="15"/>
      <c r="J8" s="143"/>
      <c r="K8" s="2"/>
      <c r="L8" s="183" t="s">
        <v>102</v>
      </c>
      <c r="M8" s="184"/>
      <c r="N8" s="184"/>
      <c r="O8" s="185"/>
      <c r="P8" s="186"/>
      <c r="Q8" s="249">
        <f>SUM($R$26:$R$980)+SUM($AB$26:$AB$980)</f>
        <v>14.390000000000004</v>
      </c>
      <c r="R8"/>
      <c r="S8" s="244"/>
      <c r="T8" s="138"/>
      <c r="U8" s="139"/>
      <c r="V8" s="139"/>
      <c r="W8" s="140"/>
      <c r="X8" s="142"/>
      <c r="Y8" s="16"/>
      <c r="Z8" s="15"/>
      <c r="AA8" s="15"/>
      <c r="AB8" s="15"/>
      <c r="AC8" s="15"/>
      <c r="AD8" s="15"/>
      <c r="AE8" s="15"/>
    </row>
    <row r="9" spans="1:31" ht="16.5" thickBot="1">
      <c r="A9" s="408" t="s">
        <v>14</v>
      </c>
      <c r="B9" s="237" t="s">
        <v>100</v>
      </c>
      <c r="C9" s="187" t="s">
        <v>72</v>
      </c>
      <c r="D9" s="138"/>
      <c r="E9" s="138"/>
      <c r="F9" s="138"/>
      <c r="G9" s="138"/>
      <c r="H9" s="15"/>
      <c r="I9" s="15"/>
      <c r="J9" s="143"/>
      <c r="K9" s="2"/>
      <c r="L9" s="137"/>
      <c r="M9" s="138"/>
      <c r="N9" s="138"/>
      <c r="O9" s="139"/>
      <c r="P9" s="140"/>
      <c r="Q9" s="142"/>
      <c r="R9" s="244"/>
      <c r="S9" s="244"/>
      <c r="T9" s="138"/>
      <c r="U9" s="139"/>
      <c r="V9" s="139"/>
      <c r="W9" s="140"/>
      <c r="X9" s="142"/>
      <c r="Y9" s="16"/>
      <c r="Z9" s="15"/>
      <c r="AA9" s="15"/>
      <c r="AB9" s="15"/>
      <c r="AC9" s="15"/>
      <c r="AD9" s="15"/>
      <c r="AE9" s="15"/>
    </row>
    <row r="10" spans="1:31" ht="24" customHeight="1" thickBot="1">
      <c r="A10" s="409"/>
      <c r="B10" s="187"/>
      <c r="C10" s="187" t="s">
        <v>73</v>
      </c>
      <c r="D10" s="138"/>
      <c r="E10" s="138"/>
      <c r="F10" s="138"/>
      <c r="G10" s="138"/>
      <c r="H10" s="15"/>
      <c r="I10" s="15"/>
      <c r="J10" s="143"/>
      <c r="K10" s="2"/>
      <c r="L10" s="239" t="s">
        <v>42</v>
      </c>
      <c r="M10" s="240"/>
      <c r="N10" s="406" t="s">
        <v>94</v>
      </c>
      <c r="O10" s="407"/>
      <c r="P10" s="230" t="s">
        <v>59</v>
      </c>
      <c r="Q10" s="230" t="s">
        <v>91</v>
      </c>
      <c r="R10" s="244"/>
      <c r="S10" s="244"/>
      <c r="T10" s="138"/>
      <c r="U10" s="139"/>
      <c r="V10" s="139"/>
      <c r="W10" s="140"/>
      <c r="X10" s="142"/>
      <c r="Y10" s="16"/>
      <c r="Z10" s="15"/>
      <c r="AA10" s="15"/>
      <c r="AB10" s="15"/>
      <c r="AC10" s="15"/>
      <c r="AD10" s="15"/>
      <c r="AE10" s="15"/>
    </row>
    <row r="11" spans="1:31" ht="16.5" thickBot="1">
      <c r="A11" s="408" t="s">
        <v>11</v>
      </c>
      <c r="B11" s="237" t="s">
        <v>100</v>
      </c>
      <c r="C11" s="187" t="s">
        <v>74</v>
      </c>
      <c r="D11" s="138"/>
      <c r="E11" s="138"/>
      <c r="F11" s="138"/>
      <c r="G11" s="138"/>
      <c r="H11" s="15"/>
      <c r="I11" s="15"/>
      <c r="J11" s="143"/>
      <c r="K11" s="2"/>
      <c r="L11" s="241" t="s">
        <v>83</v>
      </c>
      <c r="M11" s="242"/>
      <c r="N11" s="238"/>
      <c r="O11" s="243">
        <f>SUMIF($L$26:$L$980,"INFO",$R$26:$R$980)</f>
        <v>2.2499999999999996</v>
      </c>
      <c r="P11" s="233">
        <f>SUMIF($L$26:$L$980,"INFO",$S$26:$S$980)</f>
        <v>0</v>
      </c>
      <c r="Q11" s="234">
        <f>O11-P11</f>
        <v>2.2499999999999996</v>
      </c>
      <c r="R11" s="244"/>
      <c r="S11" s="244"/>
      <c r="T11" s="138"/>
      <c r="U11" s="139"/>
      <c r="V11" s="139"/>
      <c r="W11" s="140"/>
      <c r="X11" s="142"/>
      <c r="Y11" s="16"/>
      <c r="Z11" s="15"/>
      <c r="AA11" s="15"/>
      <c r="AB11" s="15"/>
      <c r="AC11" s="15"/>
      <c r="AD11" s="15"/>
      <c r="AE11" s="15"/>
    </row>
    <row r="12" spans="1:31" ht="16.5" thickBot="1">
      <c r="A12" s="409"/>
      <c r="B12" s="187"/>
      <c r="C12" s="187" t="s">
        <v>75</v>
      </c>
      <c r="D12" s="138"/>
      <c r="E12" s="138"/>
      <c r="F12" s="138"/>
      <c r="G12" s="138"/>
      <c r="H12" s="15"/>
      <c r="I12" s="15"/>
      <c r="J12" s="143"/>
      <c r="K12" s="2"/>
      <c r="L12" s="241" t="s">
        <v>84</v>
      </c>
      <c r="M12" s="242"/>
      <c r="N12" s="238"/>
      <c r="O12" s="233">
        <f>SUMIF($L$26:$L$980,"MOB",$R$26:$R$980)</f>
        <v>11.699999999999998</v>
      </c>
      <c r="P12" s="233">
        <f>SUMIF($L$26:$L$980,"MOB",$S$26:$S$980)</f>
        <v>0</v>
      </c>
      <c r="Q12" s="234">
        <f aca="true" t="shared" si="0" ref="Q12:Q19">O12-P12</f>
        <v>11.699999999999998</v>
      </c>
      <c r="R12" s="244"/>
      <c r="S12" s="244"/>
      <c r="T12" s="138"/>
      <c r="U12" s="139"/>
      <c r="V12" s="139"/>
      <c r="W12" s="140"/>
      <c r="X12" s="142"/>
      <c r="Y12" s="16"/>
      <c r="Z12" s="15"/>
      <c r="AA12" s="15"/>
      <c r="AB12" s="15"/>
      <c r="AC12" s="15"/>
      <c r="AD12" s="15"/>
      <c r="AE12" s="15"/>
    </row>
    <row r="13" spans="1:31" ht="16.5" thickBot="1">
      <c r="A13" s="408" t="s">
        <v>15</v>
      </c>
      <c r="B13" s="237" t="s">
        <v>100</v>
      </c>
      <c r="C13" s="187" t="s">
        <v>76</v>
      </c>
      <c r="D13" s="138"/>
      <c r="E13" s="138"/>
      <c r="F13" s="138"/>
      <c r="G13" s="138"/>
      <c r="H13" s="15"/>
      <c r="I13" s="15"/>
      <c r="J13" s="143"/>
      <c r="K13" s="2"/>
      <c r="L13" s="241" t="s">
        <v>85</v>
      </c>
      <c r="M13" s="242"/>
      <c r="N13" s="238"/>
      <c r="O13" s="233">
        <f>SUMIF($L$26:$L$973,"DIV",$R$26:$R$973)</f>
        <v>0.44</v>
      </c>
      <c r="P13" s="233">
        <f>SUMIF($L$26:$L$980,"DIV",$S$26:$S$980)</f>
        <v>0</v>
      </c>
      <c r="Q13" s="234">
        <f t="shared" si="0"/>
        <v>0.44</v>
      </c>
      <c r="R13" s="244"/>
      <c r="S13" s="244"/>
      <c r="T13" s="138"/>
      <c r="U13" s="139"/>
      <c r="V13" s="139"/>
      <c r="W13" s="140"/>
      <c r="X13" s="142"/>
      <c r="Y13" s="16"/>
      <c r="Z13" s="15"/>
      <c r="AA13" s="15"/>
      <c r="AB13" s="15"/>
      <c r="AC13" s="15"/>
      <c r="AD13" s="15"/>
      <c r="AE13" s="15"/>
    </row>
    <row r="14" spans="1:34" s="28" customFormat="1" ht="15.75" thickBot="1">
      <c r="A14" s="409"/>
      <c r="B14" s="187"/>
      <c r="C14" s="187" t="s">
        <v>77</v>
      </c>
      <c r="D14" s="27"/>
      <c r="E14" s="27"/>
      <c r="F14" s="27"/>
      <c r="G14" s="27"/>
      <c r="H14" s="11"/>
      <c r="I14" s="10"/>
      <c r="J14" s="10"/>
      <c r="K14" s="10"/>
      <c r="L14" s="241" t="s">
        <v>86</v>
      </c>
      <c r="M14" s="242"/>
      <c r="N14" s="238"/>
      <c r="O14" s="233">
        <f>SUMIF($L$26:$L$973,"LAB",$R$26:$R$973)</f>
        <v>0</v>
      </c>
      <c r="P14" s="233">
        <f>SUMIF($L$26:$L$980,"LAB",$S$26:$S$980)</f>
        <v>0</v>
      </c>
      <c r="Q14" s="234">
        <f t="shared" si="0"/>
        <v>0</v>
      </c>
      <c r="R14" s="245"/>
      <c r="S14" s="245"/>
      <c r="T14" s="11"/>
      <c r="U14" s="11"/>
      <c r="V14" s="11"/>
      <c r="W14" s="11"/>
      <c r="X14" s="10"/>
      <c r="Y14" s="10"/>
      <c r="Z14" s="10"/>
      <c r="AA14" s="10"/>
      <c r="AB14" s="10"/>
      <c r="AC14" s="10"/>
      <c r="AD14" s="10"/>
      <c r="AE14" s="11"/>
      <c r="AF14" s="27"/>
      <c r="AG14" s="27"/>
      <c r="AH14" s="8"/>
    </row>
    <row r="15" spans="1:31" ht="16.5" thickBot="1">
      <c r="A15" s="408" t="s">
        <v>65</v>
      </c>
      <c r="B15" s="237" t="s">
        <v>100</v>
      </c>
      <c r="C15" s="187" t="s">
        <v>78</v>
      </c>
      <c r="D15" s="138"/>
      <c r="E15" s="138"/>
      <c r="F15" s="138"/>
      <c r="G15" s="138"/>
      <c r="H15" s="15"/>
      <c r="I15" s="15"/>
      <c r="J15" s="143"/>
      <c r="K15" s="2"/>
      <c r="L15" s="241" t="s">
        <v>87</v>
      </c>
      <c r="M15" s="242"/>
      <c r="N15" s="238"/>
      <c r="O15" s="233">
        <f>SUMIF($L$26:$L$973,"FRAG",$R$26:$R$973)</f>
        <v>0</v>
      </c>
      <c r="P15" s="233">
        <f>SUMIF($L$26:$L$980,"FRAG",$S$26:$S$980)</f>
        <v>0</v>
      </c>
      <c r="Q15" s="234">
        <f t="shared" si="0"/>
        <v>0</v>
      </c>
      <c r="R15" s="244"/>
      <c r="S15" s="244"/>
      <c r="T15" s="138"/>
      <c r="U15" s="139"/>
      <c r="V15" s="139"/>
      <c r="W15" s="140"/>
      <c r="X15" s="142"/>
      <c r="Y15" s="16"/>
      <c r="Z15" s="15"/>
      <c r="AA15" s="15"/>
      <c r="AB15" s="15"/>
      <c r="AC15" s="15"/>
      <c r="AD15" s="15"/>
      <c r="AE15" s="15"/>
    </row>
    <row r="16" spans="1:31" ht="16.5" thickBot="1">
      <c r="A16" s="409"/>
      <c r="B16" s="187"/>
      <c r="C16" s="187" t="s">
        <v>79</v>
      </c>
      <c r="D16" s="138"/>
      <c r="E16" s="138"/>
      <c r="F16" s="138"/>
      <c r="G16" s="138"/>
      <c r="H16" s="15"/>
      <c r="I16" s="15"/>
      <c r="J16" s="143"/>
      <c r="K16" s="2"/>
      <c r="L16" s="241" t="s">
        <v>88</v>
      </c>
      <c r="M16" s="242"/>
      <c r="N16" s="238"/>
      <c r="O16" s="233">
        <f>SUMIF($L$26:$L$973,"VER",$R$26:$R$973)</f>
        <v>0</v>
      </c>
      <c r="P16" s="233">
        <f>SUMIF($L$26:$L$980,"VER",$S$26:$S$980)</f>
        <v>0</v>
      </c>
      <c r="Q16" s="234">
        <f t="shared" si="0"/>
        <v>0</v>
      </c>
      <c r="R16" s="244"/>
      <c r="S16" s="244"/>
      <c r="T16" s="138"/>
      <c r="U16" s="139"/>
      <c r="V16" s="139"/>
      <c r="W16" s="140"/>
      <c r="X16" s="142"/>
      <c r="Y16" s="16"/>
      <c r="Z16" s="15"/>
      <c r="AA16" s="15"/>
      <c r="AB16" s="15"/>
      <c r="AC16" s="15"/>
      <c r="AD16" s="15"/>
      <c r="AE16" s="15"/>
    </row>
    <row r="17" spans="1:31" ht="16.5" thickBot="1">
      <c r="A17" s="137"/>
      <c r="B17" s="137"/>
      <c r="C17" s="2"/>
      <c r="D17" s="138"/>
      <c r="E17" s="138"/>
      <c r="F17" s="138"/>
      <c r="G17" s="138"/>
      <c r="H17" s="15"/>
      <c r="I17" s="15"/>
      <c r="J17" s="143"/>
      <c r="K17" s="2"/>
      <c r="L17" s="241" t="s">
        <v>89</v>
      </c>
      <c r="M17" s="242"/>
      <c r="N17" s="238"/>
      <c r="O17" s="233">
        <f>SUMIF($L$26:$L$980,"ROC",$R$26:$R$980)</f>
        <v>0</v>
      </c>
      <c r="P17" s="233">
        <f>SUMIF($L$26:$L$980,"ROC",$S$26:$S$980)</f>
        <v>0</v>
      </c>
      <c r="Q17" s="234">
        <f t="shared" si="0"/>
        <v>0</v>
      </c>
      <c r="R17" s="244"/>
      <c r="S17" s="244"/>
      <c r="T17" s="138"/>
      <c r="U17" s="139"/>
      <c r="V17" s="139"/>
      <c r="W17" s="140"/>
      <c r="X17" s="142"/>
      <c r="Y17" s="16"/>
      <c r="Z17" s="15"/>
      <c r="AA17" s="15"/>
      <c r="AB17" s="15"/>
      <c r="AC17" s="15"/>
      <c r="AD17" s="15"/>
      <c r="AE17" s="15"/>
    </row>
    <row r="18" spans="1:34" s="28" customFormat="1" ht="15.75" thickBot="1">
      <c r="A18" s="50"/>
      <c r="B18" s="27"/>
      <c r="C18" s="29"/>
      <c r="D18" s="27"/>
      <c r="E18" s="27"/>
      <c r="F18" s="27"/>
      <c r="G18" s="27"/>
      <c r="H18" s="11"/>
      <c r="I18" s="10"/>
      <c r="J18" s="10"/>
      <c r="K18" s="10"/>
      <c r="L18" s="241" t="s">
        <v>96</v>
      </c>
      <c r="M18" s="242"/>
      <c r="N18" s="238"/>
      <c r="O18" s="233">
        <f>SUMIF($Y$26:$Y$980,"DOCBUR",$AB$26:$AB$980)</f>
        <v>0</v>
      </c>
      <c r="P18" s="233">
        <f>SUMIF($Y$26:$Y$980,"DOCBUR",$AC$26:$AC$980)</f>
        <v>0</v>
      </c>
      <c r="Q18" s="234">
        <f t="shared" si="0"/>
        <v>0</v>
      </c>
      <c r="R18" s="245"/>
      <c r="S18" s="245"/>
      <c r="T18" s="11"/>
      <c r="U18" s="11"/>
      <c r="V18" s="11"/>
      <c r="W18" s="11"/>
      <c r="X18" s="10"/>
      <c r="Y18" s="10"/>
      <c r="Z18" s="10"/>
      <c r="AA18" s="10"/>
      <c r="AB18" s="10"/>
      <c r="AC18" s="10"/>
      <c r="AD18" s="10"/>
      <c r="AE18" s="11"/>
      <c r="AF18" s="27"/>
      <c r="AG18" s="27"/>
      <c r="AH18" s="8"/>
    </row>
    <row r="19" spans="1:31" ht="16.5" thickBot="1">
      <c r="A19" s="137"/>
      <c r="B19" s="137"/>
      <c r="C19" s="2"/>
      <c r="D19" s="138"/>
      <c r="E19" s="138"/>
      <c r="F19" s="138"/>
      <c r="G19" s="138"/>
      <c r="H19" s="15"/>
      <c r="I19" s="15"/>
      <c r="J19" s="143"/>
      <c r="K19" s="2"/>
      <c r="L19" s="241" t="s">
        <v>97</v>
      </c>
      <c r="M19" s="242"/>
      <c r="N19" s="238"/>
      <c r="O19" s="233">
        <f>SUMIF($Y$26:$Y$980,"DOCBIBLIO",$AB$26:$AB$980)</f>
        <v>0</v>
      </c>
      <c r="P19" s="233">
        <f>SUMIF($Y$26:$Y$980,"DOCBIBLIO",$AC$26:$AC$980)</f>
        <v>0</v>
      </c>
      <c r="Q19" s="234">
        <f t="shared" si="0"/>
        <v>0</v>
      </c>
      <c r="R19" s="244"/>
      <c r="S19" s="244"/>
      <c r="T19" s="138"/>
      <c r="U19" s="139"/>
      <c r="V19" s="139"/>
      <c r="W19" s="140"/>
      <c r="X19" s="142"/>
      <c r="Y19" s="16"/>
      <c r="Z19" s="15"/>
      <c r="AA19" s="15"/>
      <c r="AB19" s="15"/>
      <c r="AC19" s="15"/>
      <c r="AD19" s="15"/>
      <c r="AE19" s="15"/>
    </row>
    <row r="20" spans="1:31" ht="15.75">
      <c r="A20" s="137"/>
      <c r="B20" s="137"/>
      <c r="C20" s="2"/>
      <c r="D20" s="138"/>
      <c r="E20" s="138"/>
      <c r="F20" s="138"/>
      <c r="G20" s="138"/>
      <c r="H20" s="15"/>
      <c r="I20" s="15"/>
      <c r="J20" s="143"/>
      <c r="K20" s="2"/>
      <c r="L20" s="137"/>
      <c r="M20" s="138"/>
      <c r="N20" s="138"/>
      <c r="O20" s="139"/>
      <c r="P20" s="140"/>
      <c r="Q20" s="142"/>
      <c r="R20" s="244"/>
      <c r="S20" s="244"/>
      <c r="T20" s="138"/>
      <c r="U20" s="139"/>
      <c r="V20" s="139"/>
      <c r="W20" s="140"/>
      <c r="X20" s="142"/>
      <c r="Y20" s="16"/>
      <c r="Z20" s="15"/>
      <c r="AA20" s="15"/>
      <c r="AB20" s="15"/>
      <c r="AC20" s="15"/>
      <c r="AD20" s="15"/>
      <c r="AE20" s="15"/>
    </row>
    <row r="21" spans="1:34" s="28" customFormat="1" ht="13.5" thickBot="1">
      <c r="A21" s="50"/>
      <c r="B21" s="27"/>
      <c r="C21" s="29"/>
      <c r="D21" s="27"/>
      <c r="E21" s="27"/>
      <c r="F21" s="27"/>
      <c r="G21" s="27"/>
      <c r="H21" s="11"/>
      <c r="I21" s="10"/>
      <c r="J21" s="10"/>
      <c r="K21" s="10"/>
      <c r="L21" s="27"/>
      <c r="M21" s="27"/>
      <c r="N21" s="27"/>
      <c r="O21" s="27"/>
      <c r="P21" s="27"/>
      <c r="Q21" s="27"/>
      <c r="R21" s="27"/>
      <c r="S21" s="27"/>
      <c r="T21" s="11"/>
      <c r="U21" s="11"/>
      <c r="V21" s="11"/>
      <c r="W21" s="11"/>
      <c r="X21" s="10"/>
      <c r="Y21" s="10"/>
      <c r="Z21" s="10"/>
      <c r="AA21" s="10"/>
      <c r="AB21" s="10"/>
      <c r="AC21" s="10"/>
      <c r="AD21" s="10"/>
      <c r="AE21" s="11"/>
      <c r="AF21" s="27"/>
      <c r="AG21" s="27"/>
      <c r="AH21" s="8"/>
    </row>
    <row r="22" spans="1:31" ht="12.75">
      <c r="A22" s="375" t="s">
        <v>16</v>
      </c>
      <c r="B22" s="376"/>
      <c r="C22" s="377"/>
      <c r="D22" s="377"/>
      <c r="E22" s="377"/>
      <c r="F22" s="377"/>
      <c r="G22" s="378"/>
      <c r="H22" s="372" t="s">
        <v>27</v>
      </c>
      <c r="I22" s="373"/>
      <c r="J22" s="373"/>
      <c r="K22" s="374"/>
      <c r="L22" s="372" t="s">
        <v>55</v>
      </c>
      <c r="M22" s="373"/>
      <c r="N22" s="373"/>
      <c r="O22" s="373"/>
      <c r="P22" s="373"/>
      <c r="Q22" s="373"/>
      <c r="R22" s="374"/>
      <c r="S22" s="163"/>
      <c r="T22" s="390" t="s">
        <v>95</v>
      </c>
      <c r="U22" s="391"/>
      <c r="V22" s="391"/>
      <c r="W22" s="391"/>
      <c r="X22" s="391"/>
      <c r="Y22" s="404" t="s">
        <v>35</v>
      </c>
      <c r="Z22" s="405"/>
      <c r="AA22" s="405"/>
      <c r="AB22" s="405"/>
      <c r="AC22" s="191"/>
      <c r="AD22" s="167"/>
      <c r="AE22" s="395" t="s">
        <v>0</v>
      </c>
    </row>
    <row r="23" spans="1:31" ht="12.75" customHeight="1">
      <c r="A23" s="382" t="s">
        <v>24</v>
      </c>
      <c r="B23" s="384" t="s">
        <v>25</v>
      </c>
      <c r="C23" s="385"/>
      <c r="D23" s="385"/>
      <c r="E23" s="385"/>
      <c r="F23" s="386"/>
      <c r="G23" s="383" t="s">
        <v>19</v>
      </c>
      <c r="H23" s="379"/>
      <c r="I23" s="380"/>
      <c r="J23" s="380"/>
      <c r="K23" s="381" t="s">
        <v>22</v>
      </c>
      <c r="L23" s="392" t="s">
        <v>4</v>
      </c>
      <c r="M23" s="393" t="s">
        <v>26</v>
      </c>
      <c r="N23" s="393" t="s">
        <v>20</v>
      </c>
      <c r="O23" s="380" t="s">
        <v>30</v>
      </c>
      <c r="P23" s="380"/>
      <c r="Q23" s="380"/>
      <c r="R23" s="388" t="s">
        <v>722</v>
      </c>
      <c r="S23" s="388" t="s">
        <v>92</v>
      </c>
      <c r="T23" s="379" t="s">
        <v>90</v>
      </c>
      <c r="U23" s="387" t="s">
        <v>44</v>
      </c>
      <c r="V23" s="387" t="s">
        <v>93</v>
      </c>
      <c r="W23" s="387" t="s">
        <v>48</v>
      </c>
      <c r="X23" s="394" t="s">
        <v>45</v>
      </c>
      <c r="Y23" s="401" t="s">
        <v>31</v>
      </c>
      <c r="Z23" s="399" t="s">
        <v>26</v>
      </c>
      <c r="AA23" s="399" t="s">
        <v>724</v>
      </c>
      <c r="AB23" s="399" t="s">
        <v>723</v>
      </c>
      <c r="AC23" s="387" t="s">
        <v>92</v>
      </c>
      <c r="AD23" s="398" t="s">
        <v>56</v>
      </c>
      <c r="AE23" s="396"/>
    </row>
    <row r="24" spans="1:31" ht="23.25" customHeight="1">
      <c r="A24" s="382"/>
      <c r="B24" s="25" t="s">
        <v>37</v>
      </c>
      <c r="C24" s="51" t="s">
        <v>17</v>
      </c>
      <c r="D24" s="51" t="s">
        <v>18</v>
      </c>
      <c r="E24" s="51" t="s">
        <v>23</v>
      </c>
      <c r="F24" s="120" t="s">
        <v>41</v>
      </c>
      <c r="G24" s="383" t="s">
        <v>19</v>
      </c>
      <c r="H24" s="123" t="s">
        <v>17</v>
      </c>
      <c r="I24" s="12" t="s">
        <v>18</v>
      </c>
      <c r="J24" s="12" t="s">
        <v>19</v>
      </c>
      <c r="K24" s="381"/>
      <c r="L24" s="392"/>
      <c r="M24" s="393" t="s">
        <v>26</v>
      </c>
      <c r="N24" s="393" t="s">
        <v>20</v>
      </c>
      <c r="O24" s="51" t="s">
        <v>80</v>
      </c>
      <c r="P24" s="51" t="s">
        <v>81</v>
      </c>
      <c r="Q24" s="51" t="s">
        <v>21</v>
      </c>
      <c r="R24" s="410"/>
      <c r="S24" s="389"/>
      <c r="T24" s="379"/>
      <c r="U24" s="387"/>
      <c r="V24" s="387"/>
      <c r="W24" s="387"/>
      <c r="X24" s="387"/>
      <c r="Y24" s="402"/>
      <c r="Z24" s="400"/>
      <c r="AA24" s="400"/>
      <c r="AB24" s="400"/>
      <c r="AC24" s="403"/>
      <c r="AD24" s="398"/>
      <c r="AE24" s="397"/>
    </row>
    <row r="25" spans="1:31" ht="12.75">
      <c r="A25" s="213"/>
      <c r="B25" s="214"/>
      <c r="C25" s="215"/>
      <c r="D25" s="215"/>
      <c r="E25" s="215"/>
      <c r="F25" s="215"/>
      <c r="G25" s="216"/>
      <c r="H25" s="217"/>
      <c r="I25" s="218"/>
      <c r="J25" s="218"/>
      <c r="K25" s="219"/>
      <c r="L25" s="213"/>
      <c r="M25" s="220"/>
      <c r="N25" s="220"/>
      <c r="O25" s="215"/>
      <c r="P25" s="215"/>
      <c r="Q25" s="215"/>
      <c r="R25" s="221"/>
      <c r="S25" s="222"/>
      <c r="T25" s="223"/>
      <c r="U25" s="223"/>
      <c r="V25" s="223"/>
      <c r="W25" s="223"/>
      <c r="X25" s="223"/>
      <c r="Y25" s="225"/>
      <c r="Z25" s="223"/>
      <c r="AA25" s="223"/>
      <c r="AB25" s="223"/>
      <c r="AC25" s="223"/>
      <c r="AD25" s="224"/>
      <c r="AE25" s="221"/>
    </row>
    <row r="26" spans="1:31" s="22" customFormat="1" ht="12.75">
      <c r="A26" s="199" t="s">
        <v>718</v>
      </c>
      <c r="B26" s="200" t="s">
        <v>122</v>
      </c>
      <c r="C26" s="339" t="s">
        <v>733</v>
      </c>
      <c r="D26" s="313" t="s">
        <v>145</v>
      </c>
      <c r="E26" s="321">
        <v>416</v>
      </c>
      <c r="F26" s="323" t="s">
        <v>774</v>
      </c>
      <c r="G26" s="316" t="s">
        <v>448</v>
      </c>
      <c r="H26" s="322">
        <v>2223</v>
      </c>
      <c r="I26" s="323" t="s">
        <v>756</v>
      </c>
      <c r="J26" s="344" t="s">
        <v>784</v>
      </c>
      <c r="K26" s="324"/>
      <c r="L26" s="201" t="s">
        <v>49</v>
      </c>
      <c r="M26" s="205" t="s">
        <v>132</v>
      </c>
      <c r="N26" s="205">
        <v>1</v>
      </c>
      <c r="O26" s="205"/>
      <c r="P26" s="205"/>
      <c r="Q26" s="205"/>
      <c r="R26" s="206">
        <v>0.15</v>
      </c>
      <c r="S26" s="231">
        <f aca="true" t="shared" si="1" ref="S26:S52">IF(T26="O",R26,0)</f>
        <v>0</v>
      </c>
      <c r="T26" s="207" t="s">
        <v>719</v>
      </c>
      <c r="U26" s="202"/>
      <c r="V26" s="202"/>
      <c r="W26" s="208"/>
      <c r="X26" s="208"/>
      <c r="Y26" s="209"/>
      <c r="Z26" s="210"/>
      <c r="AA26" s="202"/>
      <c r="AB26" s="202"/>
      <c r="AC26" s="235">
        <f aca="true" t="shared" si="2" ref="AC26:AC52">IF(AD26="O",AB26,0)</f>
        <v>0</v>
      </c>
      <c r="AD26" s="211"/>
      <c r="AE26" s="212"/>
    </row>
    <row r="27" spans="1:31" s="22" customFormat="1" ht="12.75">
      <c r="A27" s="199" t="s">
        <v>718</v>
      </c>
      <c r="B27" s="200" t="s">
        <v>122</v>
      </c>
      <c r="C27" s="339" t="s">
        <v>733</v>
      </c>
      <c r="D27" s="313" t="s">
        <v>145</v>
      </c>
      <c r="E27" s="321">
        <v>416</v>
      </c>
      <c r="F27" s="337" t="s">
        <v>774</v>
      </c>
      <c r="G27" s="316" t="s">
        <v>449</v>
      </c>
      <c r="H27" s="322">
        <v>2223</v>
      </c>
      <c r="I27" s="323" t="s">
        <v>756</v>
      </c>
      <c r="J27" s="344" t="s">
        <v>784</v>
      </c>
      <c r="K27" s="326"/>
      <c r="L27" s="201" t="s">
        <v>49</v>
      </c>
      <c r="M27" s="53" t="s">
        <v>725</v>
      </c>
      <c r="N27" s="205">
        <v>1</v>
      </c>
      <c r="O27" s="53"/>
      <c r="P27" s="53"/>
      <c r="Q27" s="53"/>
      <c r="R27" s="55">
        <v>0.15</v>
      </c>
      <c r="S27" s="231">
        <f t="shared" si="1"/>
        <v>0</v>
      </c>
      <c r="T27" s="207" t="s">
        <v>719</v>
      </c>
      <c r="U27" s="56"/>
      <c r="V27" s="56"/>
      <c r="W27" s="121"/>
      <c r="X27" s="121"/>
      <c r="Y27" s="171"/>
      <c r="Z27" s="58"/>
      <c r="AA27" s="56"/>
      <c r="AB27" s="188"/>
      <c r="AC27" s="235">
        <f t="shared" si="2"/>
        <v>0</v>
      </c>
      <c r="AD27" s="168"/>
      <c r="AE27" s="59"/>
    </row>
    <row r="28" spans="1:31" s="22" customFormat="1" ht="12.75">
      <c r="A28" s="199" t="s">
        <v>718</v>
      </c>
      <c r="B28" s="200" t="s">
        <v>122</v>
      </c>
      <c r="C28" s="339" t="s">
        <v>733</v>
      </c>
      <c r="D28" s="313" t="s">
        <v>145</v>
      </c>
      <c r="E28" s="321">
        <v>416</v>
      </c>
      <c r="F28" s="313"/>
      <c r="G28" s="316" t="s">
        <v>450</v>
      </c>
      <c r="H28" s="322"/>
      <c r="I28" s="323"/>
      <c r="J28" s="314"/>
      <c r="K28" s="324" t="s">
        <v>768</v>
      </c>
      <c r="L28" s="201" t="s">
        <v>32</v>
      </c>
      <c r="M28" s="205" t="s">
        <v>140</v>
      </c>
      <c r="N28" s="205">
        <v>1</v>
      </c>
      <c r="O28" s="205"/>
      <c r="P28" s="205"/>
      <c r="Q28" s="205"/>
      <c r="R28" s="206">
        <v>1</v>
      </c>
      <c r="S28" s="231">
        <f t="shared" si="1"/>
        <v>0</v>
      </c>
      <c r="T28" s="207" t="s">
        <v>719</v>
      </c>
      <c r="U28" s="202"/>
      <c r="V28" s="202"/>
      <c r="W28" s="208"/>
      <c r="X28" s="208"/>
      <c r="Y28" s="209"/>
      <c r="Z28" s="210"/>
      <c r="AA28" s="202"/>
      <c r="AB28" s="202"/>
      <c r="AC28" s="235">
        <f t="shared" si="2"/>
        <v>0</v>
      </c>
      <c r="AD28" s="211"/>
      <c r="AE28" s="212"/>
    </row>
    <row r="29" spans="1:31" s="22" customFormat="1" ht="12.75">
      <c r="A29" s="199" t="s">
        <v>718</v>
      </c>
      <c r="B29" s="200" t="s">
        <v>122</v>
      </c>
      <c r="C29" s="339" t="s">
        <v>733</v>
      </c>
      <c r="D29" s="345" t="s">
        <v>145</v>
      </c>
      <c r="E29" s="480">
        <v>416</v>
      </c>
      <c r="F29" s="354" t="s">
        <v>760</v>
      </c>
      <c r="G29" s="348" t="s">
        <v>451</v>
      </c>
      <c r="H29" s="353">
        <v>1222</v>
      </c>
      <c r="I29" s="354">
        <v>2</v>
      </c>
      <c r="J29" s="367" t="s">
        <v>763</v>
      </c>
      <c r="K29" s="355"/>
      <c r="L29" s="201" t="s">
        <v>32</v>
      </c>
      <c r="M29" s="205" t="s">
        <v>106</v>
      </c>
      <c r="N29" s="205">
        <v>1</v>
      </c>
      <c r="O29" s="205">
        <v>120</v>
      </c>
      <c r="P29" s="205">
        <v>80</v>
      </c>
      <c r="Q29" s="205">
        <v>73</v>
      </c>
      <c r="R29" s="206">
        <v>0.69</v>
      </c>
      <c r="S29" s="231">
        <f t="shared" si="1"/>
        <v>0</v>
      </c>
      <c r="T29" s="207" t="s">
        <v>719</v>
      </c>
      <c r="U29" s="202"/>
      <c r="V29" s="202"/>
      <c r="W29" s="208"/>
      <c r="X29" s="208"/>
      <c r="Y29" s="209"/>
      <c r="Z29" s="210"/>
      <c r="AA29" s="202"/>
      <c r="AB29" s="202"/>
      <c r="AC29" s="235">
        <f t="shared" si="2"/>
        <v>0</v>
      </c>
      <c r="AD29" s="211"/>
      <c r="AE29" s="212"/>
    </row>
    <row r="30" spans="1:31" s="22" customFormat="1" ht="12.75">
      <c r="A30" s="199" t="s">
        <v>718</v>
      </c>
      <c r="B30" s="200" t="s">
        <v>122</v>
      </c>
      <c r="C30" s="339" t="s">
        <v>733</v>
      </c>
      <c r="D30" s="345" t="s">
        <v>145</v>
      </c>
      <c r="E30" s="480">
        <v>416</v>
      </c>
      <c r="F30" s="350" t="s">
        <v>745</v>
      </c>
      <c r="G30" s="348" t="s">
        <v>452</v>
      </c>
      <c r="H30" s="353">
        <v>1222</v>
      </c>
      <c r="I30" s="354">
        <v>1</v>
      </c>
      <c r="J30" s="367" t="s">
        <v>758</v>
      </c>
      <c r="K30" s="355"/>
      <c r="L30" s="201" t="s">
        <v>32</v>
      </c>
      <c r="M30" s="205" t="s">
        <v>106</v>
      </c>
      <c r="N30" s="205">
        <v>1</v>
      </c>
      <c r="O30" s="205">
        <v>120</v>
      </c>
      <c r="P30" s="205">
        <v>80</v>
      </c>
      <c r="Q30" s="53">
        <v>73</v>
      </c>
      <c r="R30" s="55">
        <v>0.69</v>
      </c>
      <c r="S30" s="231">
        <f t="shared" si="1"/>
        <v>0</v>
      </c>
      <c r="T30" s="207" t="s">
        <v>719</v>
      </c>
      <c r="U30" s="56"/>
      <c r="V30" s="56"/>
      <c r="W30" s="121"/>
      <c r="X30" s="121"/>
      <c r="Y30" s="171"/>
      <c r="Z30" s="58"/>
      <c r="AA30" s="56"/>
      <c r="AB30" s="188"/>
      <c r="AC30" s="235">
        <f t="shared" si="2"/>
        <v>0</v>
      </c>
      <c r="AD30" s="168"/>
      <c r="AE30" s="59"/>
    </row>
    <row r="31" spans="1:31" s="22" customFormat="1" ht="12.75">
      <c r="A31" s="199" t="s">
        <v>718</v>
      </c>
      <c r="B31" s="200" t="s">
        <v>122</v>
      </c>
      <c r="C31" s="339" t="s">
        <v>733</v>
      </c>
      <c r="D31" s="345" t="s">
        <v>145</v>
      </c>
      <c r="E31" s="480">
        <v>416</v>
      </c>
      <c r="F31" s="350" t="s">
        <v>755</v>
      </c>
      <c r="G31" s="348" t="s">
        <v>453</v>
      </c>
      <c r="H31" s="353">
        <v>1222</v>
      </c>
      <c r="I31" s="354">
        <v>2</v>
      </c>
      <c r="J31" s="367" t="s">
        <v>758</v>
      </c>
      <c r="K31" s="355"/>
      <c r="L31" s="201" t="s">
        <v>32</v>
      </c>
      <c r="M31" s="205" t="s">
        <v>106</v>
      </c>
      <c r="N31" s="205">
        <v>1</v>
      </c>
      <c r="O31" s="205">
        <v>120</v>
      </c>
      <c r="P31" s="205">
        <v>80</v>
      </c>
      <c r="Q31" s="53">
        <v>73</v>
      </c>
      <c r="R31" s="55">
        <v>0.69</v>
      </c>
      <c r="S31" s="231">
        <f t="shared" si="1"/>
        <v>0</v>
      </c>
      <c r="T31" s="207" t="s">
        <v>719</v>
      </c>
      <c r="U31" s="56"/>
      <c r="V31" s="56"/>
      <c r="W31" s="121"/>
      <c r="X31" s="121"/>
      <c r="Y31" s="171"/>
      <c r="Z31" s="58"/>
      <c r="AA31" s="56"/>
      <c r="AB31" s="188"/>
      <c r="AC31" s="235">
        <f t="shared" si="2"/>
        <v>0</v>
      </c>
      <c r="AD31" s="168"/>
      <c r="AE31" s="59"/>
    </row>
    <row r="32" spans="1:31" s="22" customFormat="1" ht="12.75">
      <c r="A32" s="199" t="s">
        <v>718</v>
      </c>
      <c r="B32" s="200" t="s">
        <v>122</v>
      </c>
      <c r="C32" s="339" t="s">
        <v>733</v>
      </c>
      <c r="D32" s="313" t="s">
        <v>145</v>
      </c>
      <c r="E32" s="321">
        <v>416</v>
      </c>
      <c r="F32" s="315"/>
      <c r="G32" s="316" t="s">
        <v>454</v>
      </c>
      <c r="H32" s="322"/>
      <c r="I32" s="323"/>
      <c r="J32" s="314"/>
      <c r="K32" s="324" t="s">
        <v>768</v>
      </c>
      <c r="L32" s="201" t="s">
        <v>32</v>
      </c>
      <c r="M32" s="205" t="s">
        <v>106</v>
      </c>
      <c r="N32" s="205">
        <v>1</v>
      </c>
      <c r="O32" s="205">
        <v>120</v>
      </c>
      <c r="P32" s="205">
        <v>80</v>
      </c>
      <c r="Q32" s="127">
        <v>73</v>
      </c>
      <c r="R32" s="128">
        <v>0.69</v>
      </c>
      <c r="S32" s="231">
        <f t="shared" si="1"/>
        <v>0</v>
      </c>
      <c r="T32" s="207" t="s">
        <v>719</v>
      </c>
      <c r="U32" s="129"/>
      <c r="V32" s="129"/>
      <c r="W32" s="130"/>
      <c r="X32" s="130"/>
      <c r="Y32" s="172"/>
      <c r="Z32" s="132"/>
      <c r="AA32" s="129"/>
      <c r="AB32" s="189"/>
      <c r="AC32" s="235">
        <f t="shared" si="2"/>
        <v>0</v>
      </c>
      <c r="AD32" s="169"/>
      <c r="AE32" s="133"/>
    </row>
    <row r="33" spans="1:31" s="22" customFormat="1" ht="12.75">
      <c r="A33" s="199" t="s">
        <v>718</v>
      </c>
      <c r="B33" s="200" t="s">
        <v>122</v>
      </c>
      <c r="C33" s="339" t="s">
        <v>733</v>
      </c>
      <c r="D33" s="313" t="s">
        <v>145</v>
      </c>
      <c r="E33" s="321">
        <v>416</v>
      </c>
      <c r="F33" s="315"/>
      <c r="G33" s="316" t="s">
        <v>455</v>
      </c>
      <c r="H33" s="317"/>
      <c r="I33" s="318"/>
      <c r="J33" s="319"/>
      <c r="K33" s="320" t="s">
        <v>768</v>
      </c>
      <c r="L33" s="201" t="s">
        <v>32</v>
      </c>
      <c r="M33" s="127" t="s">
        <v>119</v>
      </c>
      <c r="N33" s="205">
        <v>1</v>
      </c>
      <c r="O33" s="127">
        <v>120</v>
      </c>
      <c r="P33" s="127">
        <v>60</v>
      </c>
      <c r="Q33" s="127">
        <v>73</v>
      </c>
      <c r="R33" s="128">
        <v>0.52</v>
      </c>
      <c r="S33" s="231">
        <f t="shared" si="1"/>
        <v>0</v>
      </c>
      <c r="T33" s="207" t="s">
        <v>719</v>
      </c>
      <c r="U33" s="129"/>
      <c r="V33" s="129"/>
      <c r="W33" s="130"/>
      <c r="X33" s="130"/>
      <c r="Y33" s="172"/>
      <c r="Z33" s="132"/>
      <c r="AA33" s="129"/>
      <c r="AB33" s="189"/>
      <c r="AC33" s="235">
        <f t="shared" si="2"/>
        <v>0</v>
      </c>
      <c r="AD33" s="169"/>
      <c r="AE33" s="133"/>
    </row>
    <row r="34" spans="1:31" s="22" customFormat="1" ht="12.75">
      <c r="A34" s="199" t="s">
        <v>718</v>
      </c>
      <c r="B34" s="200" t="s">
        <v>122</v>
      </c>
      <c r="C34" s="339" t="s">
        <v>733</v>
      </c>
      <c r="D34" s="313" t="s">
        <v>145</v>
      </c>
      <c r="E34" s="321">
        <v>416</v>
      </c>
      <c r="F34" s="315"/>
      <c r="G34" s="316" t="s">
        <v>456</v>
      </c>
      <c r="H34" s="317"/>
      <c r="I34" s="318"/>
      <c r="J34" s="319"/>
      <c r="K34" s="320" t="s">
        <v>768</v>
      </c>
      <c r="L34" s="201" t="s">
        <v>32</v>
      </c>
      <c r="M34" s="127" t="s">
        <v>119</v>
      </c>
      <c r="N34" s="205">
        <v>1</v>
      </c>
      <c r="O34" s="127">
        <v>120</v>
      </c>
      <c r="P34" s="127">
        <v>60</v>
      </c>
      <c r="Q34" s="127">
        <v>73</v>
      </c>
      <c r="R34" s="128">
        <v>0.52</v>
      </c>
      <c r="S34" s="231">
        <f t="shared" si="1"/>
        <v>0</v>
      </c>
      <c r="T34" s="207" t="s">
        <v>719</v>
      </c>
      <c r="U34" s="129"/>
      <c r="V34" s="129"/>
      <c r="W34" s="130"/>
      <c r="X34" s="130"/>
      <c r="Y34" s="172"/>
      <c r="Z34" s="132"/>
      <c r="AA34" s="129"/>
      <c r="AB34" s="189"/>
      <c r="AC34" s="235">
        <f t="shared" si="2"/>
        <v>0</v>
      </c>
      <c r="AD34" s="169"/>
      <c r="AE34" s="133"/>
    </row>
    <row r="35" spans="1:31" s="22" customFormat="1" ht="12.75">
      <c r="A35" s="199" t="s">
        <v>718</v>
      </c>
      <c r="B35" s="200" t="s">
        <v>122</v>
      </c>
      <c r="C35" s="339" t="s">
        <v>733</v>
      </c>
      <c r="D35" s="313" t="s">
        <v>145</v>
      </c>
      <c r="E35" s="321">
        <v>416</v>
      </c>
      <c r="F35" s="315"/>
      <c r="G35" s="316" t="s">
        <v>457</v>
      </c>
      <c r="H35" s="317"/>
      <c r="I35" s="318"/>
      <c r="J35" s="319"/>
      <c r="K35" s="320" t="s">
        <v>768</v>
      </c>
      <c r="L35" s="201" t="s">
        <v>32</v>
      </c>
      <c r="M35" s="127" t="s">
        <v>119</v>
      </c>
      <c r="N35" s="205">
        <v>1</v>
      </c>
      <c r="O35" s="127">
        <v>120</v>
      </c>
      <c r="P35" s="127">
        <v>60</v>
      </c>
      <c r="Q35" s="127">
        <v>73</v>
      </c>
      <c r="R35" s="128">
        <v>0.52</v>
      </c>
      <c r="S35" s="231">
        <f t="shared" si="1"/>
        <v>0</v>
      </c>
      <c r="T35" s="207" t="s">
        <v>719</v>
      </c>
      <c r="U35" s="129"/>
      <c r="V35" s="129"/>
      <c r="W35" s="130"/>
      <c r="X35" s="130"/>
      <c r="Y35" s="172"/>
      <c r="Z35" s="132"/>
      <c r="AA35" s="129"/>
      <c r="AB35" s="189"/>
      <c r="AC35" s="235">
        <f t="shared" si="2"/>
        <v>0</v>
      </c>
      <c r="AD35" s="169"/>
      <c r="AE35" s="133"/>
    </row>
    <row r="36" spans="1:31" s="22" customFormat="1" ht="12.75">
      <c r="A36" s="199" t="s">
        <v>718</v>
      </c>
      <c r="B36" s="200" t="s">
        <v>122</v>
      </c>
      <c r="C36" s="339" t="s">
        <v>733</v>
      </c>
      <c r="D36" s="313" t="s">
        <v>145</v>
      </c>
      <c r="E36" s="321">
        <v>416</v>
      </c>
      <c r="F36" s="318" t="s">
        <v>774</v>
      </c>
      <c r="G36" s="316" t="s">
        <v>459</v>
      </c>
      <c r="H36" s="317">
        <v>1213</v>
      </c>
      <c r="I36" s="318">
        <v>1</v>
      </c>
      <c r="J36" s="333" t="s">
        <v>789</v>
      </c>
      <c r="K36" s="320"/>
      <c r="L36" s="201" t="s">
        <v>32</v>
      </c>
      <c r="M36" s="127" t="s">
        <v>458</v>
      </c>
      <c r="N36" s="205">
        <v>1</v>
      </c>
      <c r="O36" s="127">
        <v>120</v>
      </c>
      <c r="P36" s="127">
        <v>75</v>
      </c>
      <c r="Q36" s="127">
        <v>73</v>
      </c>
      <c r="R36" s="128">
        <v>0.69</v>
      </c>
      <c r="S36" s="231">
        <f t="shared" si="1"/>
        <v>0</v>
      </c>
      <c r="T36" s="207" t="s">
        <v>719</v>
      </c>
      <c r="U36" s="129"/>
      <c r="V36" s="129"/>
      <c r="W36" s="130"/>
      <c r="X36" s="130"/>
      <c r="Y36" s="172"/>
      <c r="Z36" s="132"/>
      <c r="AA36" s="129"/>
      <c r="AB36" s="189"/>
      <c r="AC36" s="235">
        <f t="shared" si="2"/>
        <v>0</v>
      </c>
      <c r="AD36" s="169"/>
      <c r="AE36" s="133"/>
    </row>
    <row r="37" spans="1:31" s="22" customFormat="1" ht="12.75">
      <c r="A37" s="199" t="s">
        <v>718</v>
      </c>
      <c r="B37" s="200" t="s">
        <v>122</v>
      </c>
      <c r="C37" s="339" t="s">
        <v>733</v>
      </c>
      <c r="D37" s="313" t="s">
        <v>145</v>
      </c>
      <c r="E37" s="321">
        <v>416</v>
      </c>
      <c r="F37" s="318" t="s">
        <v>774</v>
      </c>
      <c r="G37" s="316" t="s">
        <v>460</v>
      </c>
      <c r="H37" s="317">
        <v>1213</v>
      </c>
      <c r="I37" s="318">
        <v>1</v>
      </c>
      <c r="J37" s="333" t="s">
        <v>789</v>
      </c>
      <c r="K37" s="320"/>
      <c r="L37" s="201" t="s">
        <v>32</v>
      </c>
      <c r="M37" s="127" t="s">
        <v>458</v>
      </c>
      <c r="N37" s="205">
        <v>1</v>
      </c>
      <c r="O37" s="127">
        <v>120</v>
      </c>
      <c r="P37" s="127">
        <v>75</v>
      </c>
      <c r="Q37" s="127">
        <v>73</v>
      </c>
      <c r="R37" s="128">
        <v>0.69</v>
      </c>
      <c r="S37" s="231">
        <f t="shared" si="1"/>
        <v>0</v>
      </c>
      <c r="T37" s="207" t="s">
        <v>719</v>
      </c>
      <c r="U37" s="129"/>
      <c r="V37" s="129"/>
      <c r="W37" s="130"/>
      <c r="X37" s="130"/>
      <c r="Y37" s="172"/>
      <c r="Z37" s="132"/>
      <c r="AA37" s="129"/>
      <c r="AB37" s="189"/>
      <c r="AC37" s="235">
        <f t="shared" si="2"/>
        <v>0</v>
      </c>
      <c r="AD37" s="169"/>
      <c r="AE37" s="133"/>
    </row>
    <row r="38" spans="1:31" s="22" customFormat="1" ht="12.75">
      <c r="A38" s="199" t="s">
        <v>718</v>
      </c>
      <c r="B38" s="200" t="s">
        <v>122</v>
      </c>
      <c r="C38" s="339" t="s">
        <v>733</v>
      </c>
      <c r="D38" s="313" t="s">
        <v>145</v>
      </c>
      <c r="E38" s="321">
        <v>416</v>
      </c>
      <c r="F38" s="315"/>
      <c r="G38" s="316" t="s">
        <v>461</v>
      </c>
      <c r="H38" s="317"/>
      <c r="I38" s="318"/>
      <c r="J38" s="319"/>
      <c r="K38" s="320" t="s">
        <v>768</v>
      </c>
      <c r="L38" s="201" t="s">
        <v>32</v>
      </c>
      <c r="M38" s="127" t="s">
        <v>113</v>
      </c>
      <c r="N38" s="205">
        <v>1</v>
      </c>
      <c r="O38" s="127"/>
      <c r="P38" s="127"/>
      <c r="Q38" s="127"/>
      <c r="R38" s="128">
        <v>0.5</v>
      </c>
      <c r="S38" s="231">
        <f t="shared" si="1"/>
        <v>0</v>
      </c>
      <c r="T38" s="207" t="s">
        <v>719</v>
      </c>
      <c r="U38" s="129"/>
      <c r="V38" s="129"/>
      <c r="W38" s="130"/>
      <c r="X38" s="130"/>
      <c r="Y38" s="172"/>
      <c r="Z38" s="132"/>
      <c r="AA38" s="129"/>
      <c r="AB38" s="189"/>
      <c r="AC38" s="235">
        <f t="shared" si="2"/>
        <v>0</v>
      </c>
      <c r="AD38" s="169"/>
      <c r="AE38" s="133"/>
    </row>
    <row r="39" spans="1:31" s="22" customFormat="1" ht="12.75">
      <c r="A39" s="199" t="s">
        <v>718</v>
      </c>
      <c r="B39" s="200" t="s">
        <v>122</v>
      </c>
      <c r="C39" s="339" t="s">
        <v>733</v>
      </c>
      <c r="D39" s="313" t="s">
        <v>145</v>
      </c>
      <c r="E39" s="321">
        <v>416</v>
      </c>
      <c r="F39" s="315"/>
      <c r="G39" s="316" t="s">
        <v>462</v>
      </c>
      <c r="H39" s="317"/>
      <c r="I39" s="318"/>
      <c r="J39" s="319"/>
      <c r="K39" s="320" t="s">
        <v>768</v>
      </c>
      <c r="L39" s="201" t="s">
        <v>32</v>
      </c>
      <c r="M39" s="127" t="s">
        <v>113</v>
      </c>
      <c r="N39" s="205">
        <v>1</v>
      </c>
      <c r="O39" s="127"/>
      <c r="P39" s="127"/>
      <c r="Q39" s="127"/>
      <c r="R39" s="128">
        <v>0.5</v>
      </c>
      <c r="S39" s="231">
        <f t="shared" si="1"/>
        <v>0</v>
      </c>
      <c r="T39" s="207" t="s">
        <v>719</v>
      </c>
      <c r="U39" s="129"/>
      <c r="V39" s="129"/>
      <c r="W39" s="130"/>
      <c r="X39" s="130"/>
      <c r="Y39" s="172"/>
      <c r="Z39" s="132"/>
      <c r="AA39" s="129"/>
      <c r="AB39" s="189"/>
      <c r="AC39" s="235">
        <f t="shared" si="2"/>
        <v>0</v>
      </c>
      <c r="AD39" s="169"/>
      <c r="AE39" s="133"/>
    </row>
    <row r="40" spans="1:31" s="22" customFormat="1" ht="12.75">
      <c r="A40" s="199" t="s">
        <v>718</v>
      </c>
      <c r="B40" s="200" t="s">
        <v>122</v>
      </c>
      <c r="C40" s="339" t="s">
        <v>733</v>
      </c>
      <c r="D40" s="313" t="s">
        <v>145</v>
      </c>
      <c r="E40" s="321">
        <v>416</v>
      </c>
      <c r="F40" s="315"/>
      <c r="G40" s="316" t="s">
        <v>463</v>
      </c>
      <c r="H40" s="317"/>
      <c r="I40" s="318"/>
      <c r="J40" s="319"/>
      <c r="K40" s="320" t="s">
        <v>768</v>
      </c>
      <c r="L40" s="201" t="s">
        <v>32</v>
      </c>
      <c r="M40" s="127" t="s">
        <v>113</v>
      </c>
      <c r="N40" s="205">
        <v>1</v>
      </c>
      <c r="O40" s="127"/>
      <c r="P40" s="127"/>
      <c r="Q40" s="127"/>
      <c r="R40" s="128">
        <v>0.5</v>
      </c>
      <c r="S40" s="231">
        <f t="shared" si="1"/>
        <v>0</v>
      </c>
      <c r="T40" s="207" t="s">
        <v>719</v>
      </c>
      <c r="U40" s="129"/>
      <c r="V40" s="129"/>
      <c r="W40" s="130"/>
      <c r="X40" s="130"/>
      <c r="Y40" s="172"/>
      <c r="Z40" s="132"/>
      <c r="AA40" s="129"/>
      <c r="AB40" s="189"/>
      <c r="AC40" s="235">
        <f t="shared" si="2"/>
        <v>0</v>
      </c>
      <c r="AD40" s="169"/>
      <c r="AE40" s="133"/>
    </row>
    <row r="41" spans="1:31" s="22" customFormat="1" ht="12.75">
      <c r="A41" s="199" t="s">
        <v>718</v>
      </c>
      <c r="B41" s="200" t="s">
        <v>122</v>
      </c>
      <c r="C41" s="339" t="s">
        <v>733</v>
      </c>
      <c r="D41" s="313" t="s">
        <v>145</v>
      </c>
      <c r="E41" s="321">
        <v>416</v>
      </c>
      <c r="F41" s="315"/>
      <c r="G41" s="316" t="s">
        <v>464</v>
      </c>
      <c r="H41" s="317"/>
      <c r="I41" s="318"/>
      <c r="J41" s="319"/>
      <c r="K41" s="320" t="s">
        <v>768</v>
      </c>
      <c r="L41" s="201" t="s">
        <v>32</v>
      </c>
      <c r="M41" s="127" t="s">
        <v>113</v>
      </c>
      <c r="N41" s="205">
        <v>1</v>
      </c>
      <c r="O41" s="127"/>
      <c r="P41" s="127"/>
      <c r="Q41" s="127"/>
      <c r="R41" s="128">
        <v>0.5</v>
      </c>
      <c r="S41" s="231">
        <f t="shared" si="1"/>
        <v>0</v>
      </c>
      <c r="T41" s="207" t="s">
        <v>719</v>
      </c>
      <c r="U41" s="129"/>
      <c r="V41" s="129"/>
      <c r="W41" s="130"/>
      <c r="X41" s="130"/>
      <c r="Y41" s="172"/>
      <c r="Z41" s="132"/>
      <c r="AA41" s="129"/>
      <c r="AB41" s="189"/>
      <c r="AC41" s="235">
        <f t="shared" si="2"/>
        <v>0</v>
      </c>
      <c r="AD41" s="169"/>
      <c r="AE41" s="133"/>
    </row>
    <row r="42" spans="1:31" s="22" customFormat="1" ht="12.75">
      <c r="A42" s="199" t="s">
        <v>718</v>
      </c>
      <c r="B42" s="200" t="s">
        <v>122</v>
      </c>
      <c r="C42" s="339" t="s">
        <v>733</v>
      </c>
      <c r="D42" s="313" t="s">
        <v>145</v>
      </c>
      <c r="E42" s="321">
        <v>416</v>
      </c>
      <c r="F42" s="315"/>
      <c r="G42" s="316" t="s">
        <v>465</v>
      </c>
      <c r="H42" s="317"/>
      <c r="I42" s="318"/>
      <c r="J42" s="319"/>
      <c r="K42" s="320" t="s">
        <v>768</v>
      </c>
      <c r="L42" s="201" t="s">
        <v>32</v>
      </c>
      <c r="M42" s="127" t="s">
        <v>113</v>
      </c>
      <c r="N42" s="205">
        <v>1</v>
      </c>
      <c r="O42" s="127"/>
      <c r="P42" s="127"/>
      <c r="Q42" s="127"/>
      <c r="R42" s="128">
        <v>0.5</v>
      </c>
      <c r="S42" s="231">
        <f t="shared" si="1"/>
        <v>0</v>
      </c>
      <c r="T42" s="207" t="s">
        <v>719</v>
      </c>
      <c r="U42" s="129"/>
      <c r="V42" s="129"/>
      <c r="W42" s="130"/>
      <c r="X42" s="130"/>
      <c r="Y42" s="172"/>
      <c r="Z42" s="132"/>
      <c r="AA42" s="129"/>
      <c r="AB42" s="189"/>
      <c r="AC42" s="235">
        <f t="shared" si="2"/>
        <v>0</v>
      </c>
      <c r="AD42" s="169"/>
      <c r="AE42" s="133"/>
    </row>
    <row r="43" spans="1:31" s="22" customFormat="1" ht="12.75">
      <c r="A43" s="199" t="s">
        <v>718</v>
      </c>
      <c r="B43" s="200" t="s">
        <v>122</v>
      </c>
      <c r="C43" s="339" t="s">
        <v>733</v>
      </c>
      <c r="D43" s="313" t="s">
        <v>145</v>
      </c>
      <c r="E43" s="321">
        <v>416</v>
      </c>
      <c r="F43" s="315"/>
      <c r="G43" s="316" t="s">
        <v>466</v>
      </c>
      <c r="H43" s="317"/>
      <c r="I43" s="318"/>
      <c r="J43" s="319"/>
      <c r="K43" s="320" t="s">
        <v>768</v>
      </c>
      <c r="L43" s="201" t="s">
        <v>32</v>
      </c>
      <c r="M43" s="127" t="s">
        <v>113</v>
      </c>
      <c r="N43" s="205">
        <v>1</v>
      </c>
      <c r="O43" s="127"/>
      <c r="P43" s="127"/>
      <c r="Q43" s="127"/>
      <c r="R43" s="128">
        <v>0.5</v>
      </c>
      <c r="S43" s="231">
        <f t="shared" si="1"/>
        <v>0</v>
      </c>
      <c r="T43" s="207" t="s">
        <v>719</v>
      </c>
      <c r="U43" s="129"/>
      <c r="V43" s="129"/>
      <c r="W43" s="130"/>
      <c r="X43" s="130"/>
      <c r="Y43" s="172"/>
      <c r="Z43" s="132"/>
      <c r="AA43" s="129"/>
      <c r="AB43" s="189"/>
      <c r="AC43" s="235">
        <f t="shared" si="2"/>
        <v>0</v>
      </c>
      <c r="AD43" s="169"/>
      <c r="AE43" s="133"/>
    </row>
    <row r="44" spans="1:31" s="22" customFormat="1" ht="12.75">
      <c r="A44" s="199" t="s">
        <v>718</v>
      </c>
      <c r="B44" s="200" t="s">
        <v>122</v>
      </c>
      <c r="C44" s="339" t="s">
        <v>733</v>
      </c>
      <c r="D44" s="313" t="s">
        <v>145</v>
      </c>
      <c r="E44" s="321">
        <v>416</v>
      </c>
      <c r="F44" s="315"/>
      <c r="G44" s="316" t="s">
        <v>467</v>
      </c>
      <c r="H44" s="317"/>
      <c r="I44" s="318"/>
      <c r="J44" s="319"/>
      <c r="K44" s="320" t="s">
        <v>768</v>
      </c>
      <c r="L44" s="201" t="s">
        <v>32</v>
      </c>
      <c r="M44" s="127" t="s">
        <v>113</v>
      </c>
      <c r="N44" s="205">
        <v>1</v>
      </c>
      <c r="O44" s="127"/>
      <c r="P44" s="127"/>
      <c r="Q44" s="127"/>
      <c r="R44" s="128">
        <v>0.5</v>
      </c>
      <c r="S44" s="231">
        <f t="shared" si="1"/>
        <v>0</v>
      </c>
      <c r="T44" s="207" t="s">
        <v>719</v>
      </c>
      <c r="U44" s="129"/>
      <c r="V44" s="129"/>
      <c r="W44" s="130"/>
      <c r="X44" s="130"/>
      <c r="Y44" s="172"/>
      <c r="Z44" s="132"/>
      <c r="AA44" s="129"/>
      <c r="AB44" s="189"/>
      <c r="AC44" s="235">
        <f t="shared" si="2"/>
        <v>0</v>
      </c>
      <c r="AD44" s="169"/>
      <c r="AE44" s="133"/>
    </row>
    <row r="45" spans="1:31" s="22" customFormat="1" ht="12.75">
      <c r="A45" s="199" t="s">
        <v>718</v>
      </c>
      <c r="B45" s="200" t="s">
        <v>122</v>
      </c>
      <c r="C45" s="339" t="s">
        <v>733</v>
      </c>
      <c r="D45" s="313" t="s">
        <v>145</v>
      </c>
      <c r="E45" s="321">
        <v>416</v>
      </c>
      <c r="F45" s="315"/>
      <c r="G45" s="316" t="s">
        <v>629</v>
      </c>
      <c r="H45" s="317"/>
      <c r="I45" s="318"/>
      <c r="J45" s="319"/>
      <c r="K45" s="320" t="s">
        <v>768</v>
      </c>
      <c r="L45" s="201" t="s">
        <v>32</v>
      </c>
      <c r="M45" s="127" t="s">
        <v>113</v>
      </c>
      <c r="N45" s="205">
        <v>1</v>
      </c>
      <c r="O45" s="127"/>
      <c r="P45" s="127"/>
      <c r="Q45" s="127"/>
      <c r="R45" s="128">
        <v>0.5</v>
      </c>
      <c r="S45" s="231">
        <f t="shared" si="1"/>
        <v>0</v>
      </c>
      <c r="T45" s="207" t="s">
        <v>719</v>
      </c>
      <c r="U45" s="129"/>
      <c r="V45" s="129"/>
      <c r="W45" s="130"/>
      <c r="X45" s="130"/>
      <c r="Y45" s="172"/>
      <c r="Z45" s="132"/>
      <c r="AA45" s="129"/>
      <c r="AB45" s="189"/>
      <c r="AC45" s="235">
        <f t="shared" si="2"/>
        <v>0</v>
      </c>
      <c r="AD45" s="169"/>
      <c r="AE45" s="133"/>
    </row>
    <row r="46" spans="1:31" s="22" customFormat="1" ht="12.75">
      <c r="A46" s="199" t="s">
        <v>718</v>
      </c>
      <c r="B46" s="200" t="s">
        <v>122</v>
      </c>
      <c r="C46" s="339" t="s">
        <v>733</v>
      </c>
      <c r="D46" s="313" t="s">
        <v>145</v>
      </c>
      <c r="E46" s="321">
        <v>416</v>
      </c>
      <c r="F46" s="315"/>
      <c r="G46" s="316" t="s">
        <v>469</v>
      </c>
      <c r="H46" s="317"/>
      <c r="I46" s="318"/>
      <c r="J46" s="319"/>
      <c r="K46" s="320" t="s">
        <v>768</v>
      </c>
      <c r="L46" s="201" t="s">
        <v>32</v>
      </c>
      <c r="M46" s="127" t="s">
        <v>113</v>
      </c>
      <c r="N46" s="205">
        <v>1</v>
      </c>
      <c r="O46" s="127"/>
      <c r="P46" s="127"/>
      <c r="Q46" s="127"/>
      <c r="R46" s="128">
        <v>0.5</v>
      </c>
      <c r="S46" s="231">
        <f t="shared" si="1"/>
        <v>0</v>
      </c>
      <c r="T46" s="207" t="s">
        <v>719</v>
      </c>
      <c r="U46" s="129"/>
      <c r="V46" s="129"/>
      <c r="W46" s="130"/>
      <c r="X46" s="130"/>
      <c r="Y46" s="172"/>
      <c r="Z46" s="132"/>
      <c r="AA46" s="129"/>
      <c r="AB46" s="189"/>
      <c r="AC46" s="235">
        <f t="shared" si="2"/>
        <v>0</v>
      </c>
      <c r="AD46" s="169"/>
      <c r="AE46" s="133"/>
    </row>
    <row r="47" spans="1:31" s="22" customFormat="1" ht="12.75">
      <c r="A47" s="199" t="s">
        <v>718</v>
      </c>
      <c r="B47" s="200" t="s">
        <v>122</v>
      </c>
      <c r="C47" s="339" t="s">
        <v>733</v>
      </c>
      <c r="D47" s="313" t="s">
        <v>145</v>
      </c>
      <c r="E47" s="321">
        <v>416</v>
      </c>
      <c r="F47" s="315"/>
      <c r="G47" s="316" t="s">
        <v>470</v>
      </c>
      <c r="H47" s="317"/>
      <c r="I47" s="318"/>
      <c r="J47" s="319"/>
      <c r="K47" s="320" t="s">
        <v>768</v>
      </c>
      <c r="L47" s="201" t="s">
        <v>32</v>
      </c>
      <c r="M47" s="127" t="s">
        <v>113</v>
      </c>
      <c r="N47" s="205">
        <v>1</v>
      </c>
      <c r="O47" s="127"/>
      <c r="P47" s="127"/>
      <c r="Q47" s="127"/>
      <c r="R47" s="128">
        <v>0.5</v>
      </c>
      <c r="S47" s="231">
        <f t="shared" si="1"/>
        <v>0</v>
      </c>
      <c r="T47" s="207" t="s">
        <v>719</v>
      </c>
      <c r="U47" s="129"/>
      <c r="V47" s="129"/>
      <c r="W47" s="130"/>
      <c r="X47" s="130"/>
      <c r="Y47" s="172"/>
      <c r="Z47" s="132"/>
      <c r="AA47" s="129"/>
      <c r="AB47" s="189"/>
      <c r="AC47" s="235">
        <f t="shared" si="2"/>
        <v>0</v>
      </c>
      <c r="AD47" s="169"/>
      <c r="AE47" s="133"/>
    </row>
    <row r="48" spans="1:31" s="22" customFormat="1" ht="12.75">
      <c r="A48" s="199" t="s">
        <v>718</v>
      </c>
      <c r="B48" s="200" t="s">
        <v>122</v>
      </c>
      <c r="C48" s="339" t="s">
        <v>733</v>
      </c>
      <c r="D48" s="313" t="s">
        <v>145</v>
      </c>
      <c r="E48" s="321">
        <v>416</v>
      </c>
      <c r="F48" s="318" t="s">
        <v>774</v>
      </c>
      <c r="G48" s="316" t="s">
        <v>473</v>
      </c>
      <c r="H48" s="317">
        <v>1222</v>
      </c>
      <c r="I48" s="318" t="s">
        <v>756</v>
      </c>
      <c r="J48" s="333" t="s">
        <v>784</v>
      </c>
      <c r="K48" s="320"/>
      <c r="L48" s="201" t="s">
        <v>49</v>
      </c>
      <c r="M48" s="127" t="s">
        <v>114</v>
      </c>
      <c r="N48" s="205">
        <v>1</v>
      </c>
      <c r="O48" s="127">
        <v>200</v>
      </c>
      <c r="P48" s="127">
        <v>100</v>
      </c>
      <c r="Q48" s="127"/>
      <c r="R48" s="128">
        <v>0.14</v>
      </c>
      <c r="S48" s="231">
        <f t="shared" si="1"/>
        <v>0</v>
      </c>
      <c r="T48" s="207" t="s">
        <v>719</v>
      </c>
      <c r="U48" s="129"/>
      <c r="V48" s="129"/>
      <c r="W48" s="130"/>
      <c r="X48" s="130"/>
      <c r="Y48" s="172"/>
      <c r="Z48" s="132"/>
      <c r="AA48" s="129"/>
      <c r="AB48" s="189"/>
      <c r="AC48" s="235">
        <f t="shared" si="2"/>
        <v>0</v>
      </c>
      <c r="AD48" s="169"/>
      <c r="AE48" s="133"/>
    </row>
    <row r="49" spans="1:31" s="22" customFormat="1" ht="12.75">
      <c r="A49" s="199" t="s">
        <v>718</v>
      </c>
      <c r="B49" s="200" t="s">
        <v>122</v>
      </c>
      <c r="C49" s="339" t="s">
        <v>733</v>
      </c>
      <c r="D49" s="313" t="s">
        <v>145</v>
      </c>
      <c r="E49" s="321">
        <v>416</v>
      </c>
      <c r="F49" s="318" t="s">
        <v>774</v>
      </c>
      <c r="G49" s="316" t="s">
        <v>474</v>
      </c>
      <c r="H49" s="317">
        <v>2223</v>
      </c>
      <c r="I49" s="318" t="s">
        <v>756</v>
      </c>
      <c r="J49" s="333" t="s">
        <v>784</v>
      </c>
      <c r="K49" s="320"/>
      <c r="L49" s="126" t="s">
        <v>33</v>
      </c>
      <c r="M49" s="127" t="s">
        <v>471</v>
      </c>
      <c r="N49" s="205">
        <v>1</v>
      </c>
      <c r="O49" s="127"/>
      <c r="P49" s="127"/>
      <c r="Q49" s="127"/>
      <c r="R49" s="128">
        <v>0.15</v>
      </c>
      <c r="S49" s="231">
        <f t="shared" si="1"/>
        <v>0</v>
      </c>
      <c r="T49" s="207" t="s">
        <v>719</v>
      </c>
      <c r="U49" s="129"/>
      <c r="V49" s="129"/>
      <c r="W49" s="130"/>
      <c r="X49" s="130"/>
      <c r="Y49" s="172"/>
      <c r="Z49" s="132"/>
      <c r="AA49" s="129"/>
      <c r="AB49" s="189"/>
      <c r="AC49" s="235">
        <f t="shared" si="2"/>
        <v>0</v>
      </c>
      <c r="AD49" s="169"/>
      <c r="AE49" s="133"/>
    </row>
    <row r="50" spans="1:31" s="22" customFormat="1" ht="12.75">
      <c r="A50" s="199" t="s">
        <v>718</v>
      </c>
      <c r="B50" s="200" t="s">
        <v>122</v>
      </c>
      <c r="C50" s="339" t="s">
        <v>733</v>
      </c>
      <c r="D50" s="345" t="s">
        <v>145</v>
      </c>
      <c r="E50" s="480">
        <v>416</v>
      </c>
      <c r="F50" s="358" t="s">
        <v>786</v>
      </c>
      <c r="G50" s="348" t="s">
        <v>475</v>
      </c>
      <c r="H50" s="357">
        <v>1323</v>
      </c>
      <c r="I50" s="358" t="s">
        <v>762</v>
      </c>
      <c r="J50" s="371" t="s">
        <v>775</v>
      </c>
      <c r="K50" s="360"/>
      <c r="L50" s="126" t="s">
        <v>33</v>
      </c>
      <c r="M50" s="127" t="s">
        <v>472</v>
      </c>
      <c r="N50" s="205">
        <v>1</v>
      </c>
      <c r="O50" s="127"/>
      <c r="P50" s="127"/>
      <c r="Q50" s="127"/>
      <c r="R50" s="128">
        <v>0.15</v>
      </c>
      <c r="S50" s="231">
        <f t="shared" si="1"/>
        <v>0</v>
      </c>
      <c r="T50" s="207" t="s">
        <v>719</v>
      </c>
      <c r="U50" s="129"/>
      <c r="V50" s="129"/>
      <c r="W50" s="130"/>
      <c r="X50" s="130"/>
      <c r="Y50" s="172"/>
      <c r="Z50" s="132"/>
      <c r="AA50" s="129"/>
      <c r="AB50" s="189"/>
      <c r="AC50" s="235">
        <f t="shared" si="2"/>
        <v>0</v>
      </c>
      <c r="AD50" s="169"/>
      <c r="AE50" s="133"/>
    </row>
    <row r="51" spans="1:31" s="22" customFormat="1" ht="12.75">
      <c r="A51" s="199" t="s">
        <v>718</v>
      </c>
      <c r="B51" s="200" t="s">
        <v>122</v>
      </c>
      <c r="C51" s="339" t="s">
        <v>733</v>
      </c>
      <c r="D51" s="313" t="s">
        <v>145</v>
      </c>
      <c r="E51" s="321">
        <v>416</v>
      </c>
      <c r="F51" s="318" t="s">
        <v>787</v>
      </c>
      <c r="G51" s="316" t="s">
        <v>476</v>
      </c>
      <c r="H51" s="317">
        <v>1222</v>
      </c>
      <c r="I51" s="318">
        <v>1</v>
      </c>
      <c r="J51" s="333" t="s">
        <v>775</v>
      </c>
      <c r="K51" s="320"/>
      <c r="L51" s="126" t="s">
        <v>33</v>
      </c>
      <c r="M51" s="127" t="s">
        <v>472</v>
      </c>
      <c r="N51" s="205">
        <v>1</v>
      </c>
      <c r="O51" s="127"/>
      <c r="P51" s="127"/>
      <c r="Q51" s="127"/>
      <c r="R51" s="128">
        <v>0.15</v>
      </c>
      <c r="S51" s="231">
        <f t="shared" si="1"/>
        <v>0</v>
      </c>
      <c r="T51" s="207" t="s">
        <v>719</v>
      </c>
      <c r="U51" s="129"/>
      <c r="V51" s="129"/>
      <c r="W51" s="130"/>
      <c r="X51" s="130"/>
      <c r="Y51" s="172"/>
      <c r="Z51" s="132"/>
      <c r="AA51" s="129"/>
      <c r="AB51" s="189"/>
      <c r="AC51" s="235">
        <f t="shared" si="2"/>
        <v>0</v>
      </c>
      <c r="AD51" s="169"/>
      <c r="AE51" s="133"/>
    </row>
    <row r="52" spans="1:31" s="22" customFormat="1" ht="12.75">
      <c r="A52" s="199" t="s">
        <v>718</v>
      </c>
      <c r="B52" s="200" t="s">
        <v>122</v>
      </c>
      <c r="C52" s="339" t="s">
        <v>733</v>
      </c>
      <c r="D52" s="345" t="s">
        <v>145</v>
      </c>
      <c r="E52" s="480">
        <v>416</v>
      </c>
      <c r="F52" s="358" t="s">
        <v>786</v>
      </c>
      <c r="G52" s="348" t="s">
        <v>477</v>
      </c>
      <c r="H52" s="357">
        <v>1323</v>
      </c>
      <c r="I52" s="358" t="s">
        <v>762</v>
      </c>
      <c r="J52" s="371" t="s">
        <v>775</v>
      </c>
      <c r="K52" s="360"/>
      <c r="L52" s="126" t="s">
        <v>33</v>
      </c>
      <c r="M52" s="127" t="s">
        <v>472</v>
      </c>
      <c r="N52" s="205">
        <v>1</v>
      </c>
      <c r="O52" s="127"/>
      <c r="P52" s="127"/>
      <c r="Q52" s="127"/>
      <c r="R52" s="128">
        <v>0.15</v>
      </c>
      <c r="S52" s="231">
        <f t="shared" si="1"/>
        <v>0</v>
      </c>
      <c r="T52" s="207" t="s">
        <v>719</v>
      </c>
      <c r="U52" s="129"/>
      <c r="V52" s="129"/>
      <c r="W52" s="130"/>
      <c r="X52" s="130"/>
      <c r="Y52" s="172"/>
      <c r="Z52" s="132"/>
      <c r="AA52" s="129"/>
      <c r="AB52" s="189"/>
      <c r="AC52" s="235">
        <f t="shared" si="2"/>
        <v>0</v>
      </c>
      <c r="AD52" s="169"/>
      <c r="AE52" s="133"/>
    </row>
    <row r="53" spans="1:31" s="22" customFormat="1" ht="12.75">
      <c r="A53" s="199" t="s">
        <v>718</v>
      </c>
      <c r="B53" s="200" t="s">
        <v>122</v>
      </c>
      <c r="C53" s="339" t="s">
        <v>733</v>
      </c>
      <c r="D53" s="345" t="s">
        <v>145</v>
      </c>
      <c r="E53" s="480">
        <v>416</v>
      </c>
      <c r="F53" s="358" t="s">
        <v>786</v>
      </c>
      <c r="G53" s="348" t="s">
        <v>478</v>
      </c>
      <c r="H53" s="357">
        <v>1323</v>
      </c>
      <c r="I53" s="358" t="s">
        <v>762</v>
      </c>
      <c r="J53" s="371" t="s">
        <v>775</v>
      </c>
      <c r="K53" s="360"/>
      <c r="L53" s="126" t="s">
        <v>33</v>
      </c>
      <c r="M53" s="127" t="s">
        <v>472</v>
      </c>
      <c r="N53" s="205">
        <v>1</v>
      </c>
      <c r="O53" s="127"/>
      <c r="P53" s="127"/>
      <c r="Q53" s="127"/>
      <c r="R53" s="128">
        <v>0.15</v>
      </c>
      <c r="S53" s="231">
        <f aca="true" t="shared" si="3" ref="S53:S63">IF(T53="O",R53,0)</f>
        <v>0</v>
      </c>
      <c r="T53" s="207" t="s">
        <v>719</v>
      </c>
      <c r="U53" s="129"/>
      <c r="V53" s="129"/>
      <c r="W53" s="130"/>
      <c r="X53" s="130"/>
      <c r="Y53" s="172"/>
      <c r="Z53" s="132"/>
      <c r="AA53" s="129"/>
      <c r="AB53" s="189"/>
      <c r="AC53" s="235">
        <f aca="true" t="shared" si="4" ref="AC53:AC63">IF(AD53="O",AB53,0)</f>
        <v>0</v>
      </c>
      <c r="AD53" s="169"/>
      <c r="AE53" s="133"/>
    </row>
    <row r="54" spans="1:31" s="22" customFormat="1" ht="12.75">
      <c r="A54" s="199" t="s">
        <v>718</v>
      </c>
      <c r="B54" s="200" t="s">
        <v>122</v>
      </c>
      <c r="C54" s="339" t="s">
        <v>733</v>
      </c>
      <c r="D54" s="345" t="s">
        <v>145</v>
      </c>
      <c r="E54" s="480">
        <v>416</v>
      </c>
      <c r="F54" s="358" t="s">
        <v>786</v>
      </c>
      <c r="G54" s="348" t="s">
        <v>479</v>
      </c>
      <c r="H54" s="357">
        <v>1323</v>
      </c>
      <c r="I54" s="358" t="s">
        <v>762</v>
      </c>
      <c r="J54" s="371" t="s">
        <v>775</v>
      </c>
      <c r="K54" s="360"/>
      <c r="L54" s="126" t="s">
        <v>33</v>
      </c>
      <c r="M54" s="127" t="s">
        <v>472</v>
      </c>
      <c r="N54" s="205">
        <v>1</v>
      </c>
      <c r="O54" s="127"/>
      <c r="P54" s="127"/>
      <c r="Q54" s="127"/>
      <c r="R54" s="128">
        <v>0.15</v>
      </c>
      <c r="S54" s="231">
        <f t="shared" si="3"/>
        <v>0</v>
      </c>
      <c r="T54" s="207" t="s">
        <v>719</v>
      </c>
      <c r="U54" s="129"/>
      <c r="V54" s="129"/>
      <c r="W54" s="130"/>
      <c r="X54" s="130"/>
      <c r="Y54" s="172"/>
      <c r="Z54" s="132"/>
      <c r="AA54" s="129"/>
      <c r="AB54" s="189"/>
      <c r="AC54" s="235">
        <f t="shared" si="4"/>
        <v>0</v>
      </c>
      <c r="AD54" s="169"/>
      <c r="AE54" s="133"/>
    </row>
    <row r="55" spans="1:31" s="22" customFormat="1" ht="12.75">
      <c r="A55" s="199" t="s">
        <v>718</v>
      </c>
      <c r="B55" s="200" t="s">
        <v>122</v>
      </c>
      <c r="C55" s="339" t="s">
        <v>733</v>
      </c>
      <c r="D55" s="313" t="s">
        <v>145</v>
      </c>
      <c r="E55" s="321">
        <v>416</v>
      </c>
      <c r="F55" s="318" t="s">
        <v>788</v>
      </c>
      <c r="G55" s="316" t="s">
        <v>480</v>
      </c>
      <c r="H55" s="317">
        <v>1222</v>
      </c>
      <c r="I55" s="318">
        <v>1</v>
      </c>
      <c r="J55" s="333" t="s">
        <v>775</v>
      </c>
      <c r="K55" s="320"/>
      <c r="L55" s="126" t="s">
        <v>33</v>
      </c>
      <c r="M55" s="127" t="s">
        <v>472</v>
      </c>
      <c r="N55" s="205">
        <v>1</v>
      </c>
      <c r="O55" s="127"/>
      <c r="P55" s="127"/>
      <c r="Q55" s="127"/>
      <c r="R55" s="128">
        <v>0.15</v>
      </c>
      <c r="S55" s="231">
        <f t="shared" si="3"/>
        <v>0</v>
      </c>
      <c r="T55" s="207" t="s">
        <v>719</v>
      </c>
      <c r="U55" s="129"/>
      <c r="V55" s="129"/>
      <c r="W55" s="130"/>
      <c r="X55" s="130"/>
      <c r="Y55" s="172"/>
      <c r="Z55" s="132"/>
      <c r="AA55" s="129"/>
      <c r="AB55" s="189"/>
      <c r="AC55" s="235">
        <f t="shared" si="4"/>
        <v>0</v>
      </c>
      <c r="AD55" s="169"/>
      <c r="AE55" s="133"/>
    </row>
    <row r="56" spans="1:31" s="22" customFormat="1" ht="12.75">
      <c r="A56" s="199" t="s">
        <v>718</v>
      </c>
      <c r="B56" s="200" t="s">
        <v>122</v>
      </c>
      <c r="C56" s="339" t="s">
        <v>733</v>
      </c>
      <c r="D56" s="345" t="s">
        <v>145</v>
      </c>
      <c r="E56" s="480">
        <v>416</v>
      </c>
      <c r="F56" s="358" t="s">
        <v>786</v>
      </c>
      <c r="G56" s="348" t="s">
        <v>481</v>
      </c>
      <c r="H56" s="357">
        <v>1323</v>
      </c>
      <c r="I56" s="358" t="s">
        <v>762</v>
      </c>
      <c r="J56" s="371" t="s">
        <v>775</v>
      </c>
      <c r="K56" s="360"/>
      <c r="L56" s="126" t="s">
        <v>33</v>
      </c>
      <c r="M56" s="127" t="s">
        <v>472</v>
      </c>
      <c r="N56" s="205">
        <v>1</v>
      </c>
      <c r="O56" s="127"/>
      <c r="P56" s="127"/>
      <c r="Q56" s="127"/>
      <c r="R56" s="128">
        <v>0.15</v>
      </c>
      <c r="S56" s="231">
        <f t="shared" si="3"/>
        <v>0</v>
      </c>
      <c r="T56" s="207" t="s">
        <v>719</v>
      </c>
      <c r="U56" s="129"/>
      <c r="V56" s="129"/>
      <c r="W56" s="130"/>
      <c r="X56" s="130"/>
      <c r="Y56" s="172"/>
      <c r="Z56" s="132"/>
      <c r="AA56" s="129"/>
      <c r="AB56" s="189"/>
      <c r="AC56" s="235">
        <f t="shared" si="4"/>
        <v>0</v>
      </c>
      <c r="AD56" s="169"/>
      <c r="AE56" s="133"/>
    </row>
    <row r="57" spans="1:31" s="22" customFormat="1" ht="12.75">
      <c r="A57" s="199" t="s">
        <v>718</v>
      </c>
      <c r="B57" s="200" t="s">
        <v>122</v>
      </c>
      <c r="C57" s="339" t="s">
        <v>733</v>
      </c>
      <c r="D57" s="313" t="s">
        <v>145</v>
      </c>
      <c r="E57" s="321">
        <v>416</v>
      </c>
      <c r="F57" s="318" t="s">
        <v>787</v>
      </c>
      <c r="G57" s="316" t="s">
        <v>482</v>
      </c>
      <c r="H57" s="317">
        <v>1222</v>
      </c>
      <c r="I57" s="318">
        <v>1</v>
      </c>
      <c r="J57" s="333" t="s">
        <v>775</v>
      </c>
      <c r="K57" s="320"/>
      <c r="L57" s="126" t="s">
        <v>33</v>
      </c>
      <c r="M57" s="127" t="s">
        <v>115</v>
      </c>
      <c r="N57" s="205">
        <v>1</v>
      </c>
      <c r="O57" s="127"/>
      <c r="P57" s="127"/>
      <c r="Q57" s="127"/>
      <c r="R57" s="128">
        <v>0.15</v>
      </c>
      <c r="S57" s="231">
        <f t="shared" si="3"/>
        <v>0</v>
      </c>
      <c r="T57" s="207" t="s">
        <v>719</v>
      </c>
      <c r="U57" s="129"/>
      <c r="V57" s="129"/>
      <c r="W57" s="130"/>
      <c r="X57" s="130"/>
      <c r="Y57" s="172"/>
      <c r="Z57" s="132"/>
      <c r="AA57" s="129"/>
      <c r="AB57" s="189"/>
      <c r="AC57" s="235">
        <f t="shared" si="4"/>
        <v>0</v>
      </c>
      <c r="AD57" s="169"/>
      <c r="AE57" s="133"/>
    </row>
    <row r="58" spans="1:31" s="22" customFormat="1" ht="12.75">
      <c r="A58" s="199" t="s">
        <v>718</v>
      </c>
      <c r="B58" s="200" t="s">
        <v>122</v>
      </c>
      <c r="C58" s="339" t="s">
        <v>733</v>
      </c>
      <c r="D58" s="345" t="s">
        <v>145</v>
      </c>
      <c r="E58" s="480">
        <v>416</v>
      </c>
      <c r="F58" s="358" t="s">
        <v>786</v>
      </c>
      <c r="G58" s="348" t="s">
        <v>483</v>
      </c>
      <c r="H58" s="357">
        <v>1323</v>
      </c>
      <c r="I58" s="358" t="s">
        <v>762</v>
      </c>
      <c r="J58" s="371" t="s">
        <v>775</v>
      </c>
      <c r="K58" s="360"/>
      <c r="L58" s="126" t="s">
        <v>33</v>
      </c>
      <c r="M58" s="127" t="s">
        <v>115</v>
      </c>
      <c r="N58" s="205">
        <v>1</v>
      </c>
      <c r="O58" s="127"/>
      <c r="P58" s="127"/>
      <c r="Q58" s="127"/>
      <c r="R58" s="128">
        <v>0.15</v>
      </c>
      <c r="S58" s="231">
        <f t="shared" si="3"/>
        <v>0</v>
      </c>
      <c r="T58" s="207" t="s">
        <v>719</v>
      </c>
      <c r="U58" s="129"/>
      <c r="V58" s="129"/>
      <c r="W58" s="130"/>
      <c r="X58" s="130"/>
      <c r="Y58" s="172"/>
      <c r="Z58" s="132"/>
      <c r="AA58" s="129"/>
      <c r="AB58" s="189"/>
      <c r="AC58" s="235">
        <f t="shared" si="4"/>
        <v>0</v>
      </c>
      <c r="AD58" s="169"/>
      <c r="AE58" s="133"/>
    </row>
    <row r="59" spans="1:31" s="22" customFormat="1" ht="12.75">
      <c r="A59" s="199" t="s">
        <v>718</v>
      </c>
      <c r="B59" s="200" t="s">
        <v>122</v>
      </c>
      <c r="C59" s="339" t="s">
        <v>733</v>
      </c>
      <c r="D59" s="345" t="s">
        <v>145</v>
      </c>
      <c r="E59" s="480">
        <v>416</v>
      </c>
      <c r="F59" s="358" t="s">
        <v>786</v>
      </c>
      <c r="G59" s="348" t="s">
        <v>484</v>
      </c>
      <c r="H59" s="357">
        <v>1323</v>
      </c>
      <c r="I59" s="358" t="s">
        <v>762</v>
      </c>
      <c r="J59" s="371" t="s">
        <v>775</v>
      </c>
      <c r="K59" s="360"/>
      <c r="L59" s="126" t="s">
        <v>33</v>
      </c>
      <c r="M59" s="127" t="s">
        <v>115</v>
      </c>
      <c r="N59" s="205">
        <v>1</v>
      </c>
      <c r="O59" s="127"/>
      <c r="P59" s="127"/>
      <c r="Q59" s="127"/>
      <c r="R59" s="128">
        <v>0.15</v>
      </c>
      <c r="S59" s="231">
        <f t="shared" si="3"/>
        <v>0</v>
      </c>
      <c r="T59" s="207" t="s">
        <v>719</v>
      </c>
      <c r="U59" s="129"/>
      <c r="V59" s="129"/>
      <c r="W59" s="130"/>
      <c r="X59" s="130"/>
      <c r="Y59" s="172"/>
      <c r="Z59" s="132"/>
      <c r="AA59" s="129"/>
      <c r="AB59" s="189"/>
      <c r="AC59" s="235">
        <f t="shared" si="4"/>
        <v>0</v>
      </c>
      <c r="AD59" s="169"/>
      <c r="AE59" s="133"/>
    </row>
    <row r="60" spans="1:31" s="22" customFormat="1" ht="12.75">
      <c r="A60" s="199" t="s">
        <v>718</v>
      </c>
      <c r="B60" s="200" t="s">
        <v>122</v>
      </c>
      <c r="C60" s="339" t="s">
        <v>733</v>
      </c>
      <c r="D60" s="313" t="s">
        <v>145</v>
      </c>
      <c r="E60" s="321">
        <v>416</v>
      </c>
      <c r="F60" s="318" t="s">
        <v>788</v>
      </c>
      <c r="G60" s="316" t="s">
        <v>485</v>
      </c>
      <c r="H60" s="317">
        <v>1222</v>
      </c>
      <c r="I60" s="318">
        <v>1</v>
      </c>
      <c r="J60" s="333" t="s">
        <v>775</v>
      </c>
      <c r="K60" s="320"/>
      <c r="L60" s="126" t="s">
        <v>33</v>
      </c>
      <c r="M60" s="127" t="s">
        <v>115</v>
      </c>
      <c r="N60" s="205">
        <v>1</v>
      </c>
      <c r="O60" s="127"/>
      <c r="P60" s="127"/>
      <c r="Q60" s="127"/>
      <c r="R60" s="128">
        <v>0.15</v>
      </c>
      <c r="S60" s="231">
        <f t="shared" si="3"/>
        <v>0</v>
      </c>
      <c r="T60" s="207" t="s">
        <v>719</v>
      </c>
      <c r="U60" s="129"/>
      <c r="V60" s="129"/>
      <c r="W60" s="130"/>
      <c r="X60" s="130"/>
      <c r="Y60" s="172"/>
      <c r="Z60" s="132"/>
      <c r="AA60" s="129"/>
      <c r="AB60" s="189"/>
      <c r="AC60" s="235">
        <f t="shared" si="4"/>
        <v>0</v>
      </c>
      <c r="AD60" s="169"/>
      <c r="AE60" s="133"/>
    </row>
    <row r="61" spans="1:31" s="22" customFormat="1" ht="12.75">
      <c r="A61" s="199" t="s">
        <v>718</v>
      </c>
      <c r="B61" s="200" t="s">
        <v>122</v>
      </c>
      <c r="C61" s="339" t="s">
        <v>733</v>
      </c>
      <c r="D61" s="345" t="s">
        <v>145</v>
      </c>
      <c r="E61" s="480">
        <v>416</v>
      </c>
      <c r="F61" s="358" t="s">
        <v>786</v>
      </c>
      <c r="G61" s="348" t="s">
        <v>486</v>
      </c>
      <c r="H61" s="357">
        <v>1323</v>
      </c>
      <c r="I61" s="358" t="s">
        <v>762</v>
      </c>
      <c r="J61" s="371" t="s">
        <v>775</v>
      </c>
      <c r="K61" s="360"/>
      <c r="L61" s="126" t="s">
        <v>33</v>
      </c>
      <c r="M61" s="127" t="s">
        <v>115</v>
      </c>
      <c r="N61" s="205">
        <v>1</v>
      </c>
      <c r="O61" s="127"/>
      <c r="P61" s="127"/>
      <c r="Q61" s="127"/>
      <c r="R61" s="128">
        <v>0.15</v>
      </c>
      <c r="S61" s="231">
        <f t="shared" si="3"/>
        <v>0</v>
      </c>
      <c r="T61" s="207" t="s">
        <v>719</v>
      </c>
      <c r="U61" s="129"/>
      <c r="V61" s="129"/>
      <c r="W61" s="130"/>
      <c r="X61" s="130"/>
      <c r="Y61" s="172"/>
      <c r="Z61" s="132"/>
      <c r="AA61" s="129"/>
      <c r="AB61" s="189"/>
      <c r="AC61" s="235">
        <f t="shared" si="4"/>
        <v>0</v>
      </c>
      <c r="AD61" s="169"/>
      <c r="AE61" s="133"/>
    </row>
    <row r="62" spans="1:31" s="22" customFormat="1" ht="12.75">
      <c r="A62" s="199" t="s">
        <v>718</v>
      </c>
      <c r="B62" s="200" t="s">
        <v>122</v>
      </c>
      <c r="C62" s="339" t="s">
        <v>733</v>
      </c>
      <c r="D62" s="345" t="s">
        <v>145</v>
      </c>
      <c r="E62" s="480">
        <v>416</v>
      </c>
      <c r="F62" s="358" t="s">
        <v>786</v>
      </c>
      <c r="G62" s="348" t="s">
        <v>487</v>
      </c>
      <c r="H62" s="357">
        <v>1323</v>
      </c>
      <c r="I62" s="358" t="s">
        <v>762</v>
      </c>
      <c r="J62" s="371" t="s">
        <v>775</v>
      </c>
      <c r="K62" s="360"/>
      <c r="L62" s="126" t="s">
        <v>33</v>
      </c>
      <c r="M62" s="127" t="s">
        <v>115</v>
      </c>
      <c r="N62" s="205">
        <v>1</v>
      </c>
      <c r="O62" s="127"/>
      <c r="P62" s="127"/>
      <c r="Q62" s="127"/>
      <c r="R62" s="128">
        <v>0.15</v>
      </c>
      <c r="S62" s="231">
        <f t="shared" si="3"/>
        <v>0</v>
      </c>
      <c r="T62" s="207" t="s">
        <v>719</v>
      </c>
      <c r="U62" s="129"/>
      <c r="V62" s="129"/>
      <c r="W62" s="130"/>
      <c r="X62" s="130"/>
      <c r="Y62" s="172"/>
      <c r="Z62" s="132"/>
      <c r="AA62" s="129"/>
      <c r="AB62" s="189"/>
      <c r="AC62" s="235">
        <f t="shared" si="4"/>
        <v>0</v>
      </c>
      <c r="AD62" s="169"/>
      <c r="AE62" s="133"/>
    </row>
    <row r="63" spans="1:31" s="22" customFormat="1" ht="13.5" thickBot="1">
      <c r="A63" s="199" t="s">
        <v>718</v>
      </c>
      <c r="B63" s="62" t="s">
        <v>122</v>
      </c>
      <c r="C63" s="340" t="s">
        <v>733</v>
      </c>
      <c r="D63" s="361" t="s">
        <v>145</v>
      </c>
      <c r="E63" s="481">
        <v>416</v>
      </c>
      <c r="F63" s="365" t="s">
        <v>786</v>
      </c>
      <c r="G63" s="363" t="s">
        <v>488</v>
      </c>
      <c r="H63" s="364">
        <v>1323</v>
      </c>
      <c r="I63" s="365" t="s">
        <v>762</v>
      </c>
      <c r="J63" s="370" t="s">
        <v>775</v>
      </c>
      <c r="K63" s="366"/>
      <c r="L63" s="63" t="s">
        <v>33</v>
      </c>
      <c r="M63" s="64" t="s">
        <v>115</v>
      </c>
      <c r="N63" s="64">
        <v>1</v>
      </c>
      <c r="O63" s="64"/>
      <c r="P63" s="64"/>
      <c r="Q63" s="64"/>
      <c r="R63" s="65">
        <v>0.15</v>
      </c>
      <c r="S63" s="232">
        <f t="shared" si="3"/>
        <v>0</v>
      </c>
      <c r="T63" s="166" t="s">
        <v>719</v>
      </c>
      <c r="U63" s="66"/>
      <c r="V63" s="66"/>
      <c r="W63" s="122"/>
      <c r="X63" s="122"/>
      <c r="Y63" s="173"/>
      <c r="Z63" s="68"/>
      <c r="AA63" s="66"/>
      <c r="AB63" s="190"/>
      <c r="AC63" s="236">
        <f t="shared" si="4"/>
        <v>0</v>
      </c>
      <c r="AD63" s="267"/>
      <c r="AE63" s="69"/>
    </row>
  </sheetData>
  <sheetProtection/>
  <protectedRanges>
    <protectedRange sqref="N4:Q8" name="Plage5"/>
    <protectedRange sqref="T26:AB44 T46:AB985" name="Plage3"/>
    <protectedRange sqref="B1:B2" name="Plage1"/>
    <protectedRange sqref="A26:A63 A63:R985 B26:R28 A46:B62 C27:C62 B30:R44 B29:E29 G29:R29 D46:R62" name="Plage2"/>
    <protectedRange sqref="AD26:AE44 AD46:AE985" name="Plage4"/>
    <protectedRange sqref="T45:AB45" name="Plage3_4"/>
    <protectedRange sqref="B45 D45:R45" name="Plage2_4"/>
    <protectedRange sqref="AD45:AE45" name="Plage4_4"/>
    <protectedRange sqref="F29" name="Plage2_1"/>
  </protectedRanges>
  <mergeCells count="35">
    <mergeCell ref="A5:A6"/>
    <mergeCell ref="A7:A8"/>
    <mergeCell ref="A9:A10"/>
    <mergeCell ref="N10:O10"/>
    <mergeCell ref="T22:X22"/>
    <mergeCell ref="Y22:AB22"/>
    <mergeCell ref="A11:A12"/>
    <mergeCell ref="A13:A14"/>
    <mergeCell ref="A15:A16"/>
    <mergeCell ref="A22:G22"/>
    <mergeCell ref="L23:L24"/>
    <mergeCell ref="M23:M24"/>
    <mergeCell ref="N23:N24"/>
    <mergeCell ref="O23:Q23"/>
    <mergeCell ref="H22:K22"/>
    <mergeCell ref="L22:R22"/>
    <mergeCell ref="R23:R24"/>
    <mergeCell ref="S23:S24"/>
    <mergeCell ref="T23:T24"/>
    <mergeCell ref="U23:U24"/>
    <mergeCell ref="AE22:AE24"/>
    <mergeCell ref="A23:A24"/>
    <mergeCell ref="B23:F23"/>
    <mergeCell ref="G23:G24"/>
    <mergeCell ref="H23:J23"/>
    <mergeCell ref="K23:K24"/>
    <mergeCell ref="AD23:AD24"/>
    <mergeCell ref="Z23:Z24"/>
    <mergeCell ref="AA23:AA24"/>
    <mergeCell ref="AB23:AB24"/>
    <mergeCell ref="AC23:AC24"/>
    <mergeCell ref="V23:V24"/>
    <mergeCell ref="W23:W24"/>
    <mergeCell ref="X23:X24"/>
    <mergeCell ref="Y23:Y24"/>
  </mergeCells>
  <dataValidations count="6">
    <dataValidation type="list" allowBlank="1" showInputMessage="1" showErrorMessage="1" sqref="T26:T63 AD26:AD63 W26:X63 Q5">
      <formula1>"O,N"</formula1>
    </dataValidation>
    <dataValidation type="list" allowBlank="1" showErrorMessage="1" prompt="&#10;" sqref="L26:L63">
      <formula1>"INFO,MOB,VER,ROC,DIV,LAB,FRAG"</formula1>
    </dataValidation>
    <dataValidation type="list" allowBlank="1" showInputMessage="1" showErrorMessage="1" sqref="Y26:Y63">
      <formula1>"DOCBUR,DOCBIBLIO"</formula1>
    </dataValidation>
    <dataValidation type="list" allowBlank="1" showInputMessage="1" showErrorMessage="1" sqref="AD25">
      <formula1>"O/N"</formula1>
    </dataValidation>
    <dataValidation type="list" allowBlank="1" showInputMessage="1" showErrorMessage="1" sqref="N4">
      <formula1>"BUR,SALLE ENSEIGNEMENT, SALLETP, LABO,STOCK REPRO,DIVERS"</formula1>
    </dataValidation>
    <dataValidation type="list" allowBlank="1" showInputMessage="1" showErrorMessage="1" sqref="Q4">
      <formula1>"A-1,A-2,B-1,B-2,C-1,C-2,D-1,D-2,E-1,E-2,F-1,F-2"</formula1>
    </dataValidation>
  </dataValidations>
  <printOptions/>
  <pageMargins left="0.787401575" right="0.787401575" top="0.984251969" bottom="0.984251969" header="0.4921259845" footer="0.492125984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F0"/>
  </sheetPr>
  <dimension ref="A1:AH44"/>
  <sheetViews>
    <sheetView zoomScalePageLayoutView="0" workbookViewId="0" topLeftCell="A22">
      <selection activeCell="M49" sqref="M49"/>
    </sheetView>
  </sheetViews>
  <sheetFormatPr defaultColWidth="11.421875" defaultRowHeight="12.75"/>
  <cols>
    <col min="1" max="1" width="15.8515625" style="5" customWidth="1"/>
    <col min="2" max="2" width="11.28125" style="5" customWidth="1"/>
    <col min="3" max="3" width="7.421875" style="5" customWidth="1"/>
    <col min="4" max="4" width="8.421875" style="5" customWidth="1"/>
    <col min="5" max="5" width="6.7109375" style="5" customWidth="1"/>
    <col min="6" max="6" width="15.421875" style="5" customWidth="1"/>
    <col min="7" max="7" width="9.57421875" style="7" customWidth="1"/>
    <col min="8" max="8" width="5.7109375" style="9" customWidth="1"/>
    <col min="9" max="9" width="4.421875" style="9" bestFit="1" customWidth="1"/>
    <col min="10" max="10" width="5.421875" style="9" bestFit="1" customWidth="1"/>
    <col min="11" max="11" width="10.00390625" style="9" customWidth="1"/>
    <col min="12" max="12" width="8.421875" style="5" customWidth="1"/>
    <col min="13" max="13" width="32.00390625" style="5" customWidth="1"/>
    <col min="14" max="14" width="3.8515625" style="5" bestFit="1" customWidth="1"/>
    <col min="15" max="15" width="5.00390625" style="5" bestFit="1" customWidth="1"/>
    <col min="16" max="16" width="6.7109375" style="5" customWidth="1"/>
    <col min="17" max="17" width="8.8515625" style="5" customWidth="1"/>
    <col min="18" max="18" width="10.7109375" style="5" customWidth="1"/>
    <col min="19" max="19" width="7.57421875" style="5" customWidth="1"/>
    <col min="20" max="20" width="8.140625" style="9" customWidth="1"/>
    <col min="21" max="22" width="9.8515625" style="9" customWidth="1"/>
    <col min="23" max="24" width="7.28125" style="9" customWidth="1"/>
    <col min="25" max="25" width="9.00390625" style="9" customWidth="1"/>
    <col min="26" max="26" width="24.140625" style="9" customWidth="1"/>
    <col min="27" max="27" width="8.00390625" style="9" bestFit="1" customWidth="1"/>
    <col min="28" max="28" width="8.7109375" style="9" bestFit="1" customWidth="1"/>
    <col min="29" max="30" width="5.7109375" style="9" bestFit="1" customWidth="1"/>
    <col min="31" max="31" width="29.140625" style="9" customWidth="1"/>
    <col min="32" max="33" width="13.7109375" style="5" customWidth="1"/>
    <col min="34" max="34" width="19.421875" style="5" customWidth="1"/>
    <col min="35" max="16384" width="11.421875" style="5" customWidth="1"/>
  </cols>
  <sheetData>
    <row r="1" spans="1:33" ht="21" customHeight="1">
      <c r="A1" s="114" t="s">
        <v>716</v>
      </c>
      <c r="B1" s="114"/>
      <c r="C1" s="117"/>
      <c r="D1" s="116"/>
      <c r="E1" s="116"/>
      <c r="F1" s="116"/>
      <c r="G1" s="116"/>
      <c r="H1" s="118"/>
      <c r="I1" s="118"/>
      <c r="J1" s="118"/>
      <c r="K1" s="118"/>
      <c r="L1" s="116"/>
      <c r="M1" s="116"/>
      <c r="N1" s="116"/>
      <c r="O1" s="116"/>
      <c r="P1" s="116"/>
      <c r="Q1" s="116"/>
      <c r="R1" s="117"/>
      <c r="S1" s="117"/>
      <c r="T1" s="118"/>
      <c r="U1" s="118"/>
      <c r="V1" s="118"/>
      <c r="W1" s="118"/>
      <c r="X1" s="119"/>
      <c r="Y1" s="119"/>
      <c r="Z1" s="119"/>
      <c r="AA1" s="119"/>
      <c r="AB1" s="119"/>
      <c r="AC1" s="119"/>
      <c r="AD1" s="119"/>
      <c r="AE1" s="118"/>
      <c r="AF1" s="2"/>
      <c r="AG1" s="2"/>
    </row>
    <row r="2" spans="1:33" ht="15.75">
      <c r="A2" s="18" t="s">
        <v>40</v>
      </c>
      <c r="B2" s="18" t="s">
        <v>145</v>
      </c>
      <c r="C2" s="19"/>
      <c r="D2" s="20"/>
      <c r="E2" s="20"/>
      <c r="F2" s="20"/>
      <c r="G2" s="20"/>
      <c r="H2" s="18"/>
      <c r="I2" s="21"/>
      <c r="J2" s="26"/>
      <c r="K2" s="19"/>
      <c r="L2" s="20"/>
      <c r="M2" s="20"/>
      <c r="N2" s="20"/>
      <c r="O2" s="20"/>
      <c r="P2" s="20"/>
      <c r="Q2" s="20"/>
      <c r="R2" s="19"/>
      <c r="S2" s="19"/>
      <c r="T2" s="21"/>
      <c r="U2" s="21"/>
      <c r="V2" s="21"/>
      <c r="W2" s="21"/>
      <c r="X2" s="250"/>
      <c r="Y2" s="250"/>
      <c r="Z2" s="250"/>
      <c r="AA2" s="250"/>
      <c r="AB2" s="250"/>
      <c r="AC2" s="250"/>
      <c r="AD2" s="250"/>
      <c r="AE2" s="21"/>
      <c r="AF2" s="2"/>
      <c r="AG2" s="2"/>
    </row>
    <row r="3" spans="1:31" s="2" customFormat="1" ht="16.5" thickBot="1">
      <c r="A3" s="137"/>
      <c r="B3" s="137"/>
      <c r="D3" s="138"/>
      <c r="E3" s="138"/>
      <c r="F3" s="138"/>
      <c r="G3" s="138"/>
      <c r="H3" s="137"/>
      <c r="I3" s="15"/>
      <c r="J3" s="143"/>
      <c r="L3" s="138"/>
      <c r="M3" s="138"/>
      <c r="N3" s="138"/>
      <c r="O3" s="138"/>
      <c r="P3" s="138"/>
      <c r="Q3" s="138"/>
      <c r="T3" s="15"/>
      <c r="U3" s="15"/>
      <c r="V3" s="15"/>
      <c r="W3" s="15"/>
      <c r="X3" s="16"/>
      <c r="Y3" s="16"/>
      <c r="Z3" s="16"/>
      <c r="AA3" s="16"/>
      <c r="AB3" s="16"/>
      <c r="AC3" s="16"/>
      <c r="AD3" s="16"/>
      <c r="AE3" s="15"/>
    </row>
    <row r="4" spans="1:31" ht="15.75">
      <c r="A4"/>
      <c r="B4"/>
      <c r="C4"/>
      <c r="D4"/>
      <c r="E4"/>
      <c r="F4"/>
      <c r="G4"/>
      <c r="H4"/>
      <c r="I4"/>
      <c r="J4"/>
      <c r="K4"/>
      <c r="L4" s="175" t="s">
        <v>67</v>
      </c>
      <c r="M4" s="176"/>
      <c r="N4" s="229" t="s">
        <v>82</v>
      </c>
      <c r="O4" s="177"/>
      <c r="P4" s="178"/>
      <c r="Q4" s="246" t="s">
        <v>68</v>
      </c>
      <c r="R4"/>
      <c r="S4" s="140"/>
      <c r="T4" s="138"/>
      <c r="U4" s="174"/>
      <c r="V4" s="174"/>
      <c r="W4" s="140"/>
      <c r="X4" s="140"/>
      <c r="Y4" s="16"/>
      <c r="Z4" s="15"/>
      <c r="AA4" s="15"/>
      <c r="AB4" s="15"/>
      <c r="AC4" s="15"/>
      <c r="AD4" s="15"/>
      <c r="AE4" s="15"/>
    </row>
    <row r="5" spans="1:31" ht="15.75">
      <c r="A5" s="408" t="s">
        <v>13</v>
      </c>
      <c r="B5" s="237" t="s">
        <v>100</v>
      </c>
      <c r="C5" s="187" t="s">
        <v>68</v>
      </c>
      <c r="D5" s="138"/>
      <c r="E5" s="138"/>
      <c r="F5" s="138"/>
      <c r="G5" s="138"/>
      <c r="H5" s="15"/>
      <c r="I5" s="15"/>
      <c r="J5" s="143"/>
      <c r="K5" s="2"/>
      <c r="L5" s="179" t="s">
        <v>98</v>
      </c>
      <c r="M5" s="180"/>
      <c r="N5" s="180"/>
      <c r="O5" s="181"/>
      <c r="P5" s="182"/>
      <c r="Q5" s="247" t="s">
        <v>99</v>
      </c>
      <c r="R5"/>
      <c r="S5" s="244"/>
      <c r="T5" s="138"/>
      <c r="U5" s="139"/>
      <c r="V5" s="139"/>
      <c r="W5" s="140"/>
      <c r="X5" s="141"/>
      <c r="Y5" s="16"/>
      <c r="Z5" s="15"/>
      <c r="AA5" s="15"/>
      <c r="AB5" s="15"/>
      <c r="AC5" s="15"/>
      <c r="AD5" s="15"/>
      <c r="AE5" s="15"/>
    </row>
    <row r="6" spans="1:31" ht="15.75">
      <c r="A6" s="409"/>
      <c r="B6" s="187"/>
      <c r="C6" s="187" t="s">
        <v>69</v>
      </c>
      <c r="D6" s="138"/>
      <c r="E6" s="138"/>
      <c r="F6" s="138"/>
      <c r="G6" s="138"/>
      <c r="H6" s="15"/>
      <c r="I6" s="15"/>
      <c r="J6" s="143"/>
      <c r="K6" s="2"/>
      <c r="L6" s="179" t="s">
        <v>101</v>
      </c>
      <c r="M6" s="180"/>
      <c r="N6" s="180"/>
      <c r="O6" s="181"/>
      <c r="P6" s="182"/>
      <c r="Q6" s="248">
        <v>0</v>
      </c>
      <c r="R6"/>
      <c r="S6" s="244"/>
      <c r="T6" s="138"/>
      <c r="U6" s="139"/>
      <c r="V6" s="139"/>
      <c r="W6" s="140"/>
      <c r="X6" s="141"/>
      <c r="Y6" s="16"/>
      <c r="Z6" s="15"/>
      <c r="AA6" s="15"/>
      <c r="AB6" s="15"/>
      <c r="AC6" s="15"/>
      <c r="AD6" s="15"/>
      <c r="AE6" s="15"/>
    </row>
    <row r="7" spans="1:31" ht="18" customHeight="1">
      <c r="A7" s="408" t="s">
        <v>66</v>
      </c>
      <c r="B7" s="237" t="s">
        <v>100</v>
      </c>
      <c r="C7" s="187" t="s">
        <v>70</v>
      </c>
      <c r="D7" s="138"/>
      <c r="E7" s="138"/>
      <c r="F7" s="138"/>
      <c r="G7" s="138"/>
      <c r="H7" s="15"/>
      <c r="I7" s="15"/>
      <c r="J7" s="143"/>
      <c r="K7" s="2"/>
      <c r="L7" s="179" t="s">
        <v>103</v>
      </c>
      <c r="M7" s="180"/>
      <c r="N7" s="180"/>
      <c r="O7" s="181"/>
      <c r="P7" s="182"/>
      <c r="Q7" s="251" t="e">
        <f>Q8/Q6</f>
        <v>#DIV/0!</v>
      </c>
      <c r="R7"/>
      <c r="S7" s="244"/>
      <c r="T7" s="138"/>
      <c r="U7" s="139"/>
      <c r="V7" s="139"/>
      <c r="W7" s="140"/>
      <c r="X7" s="141"/>
      <c r="Y7" s="16"/>
      <c r="Z7" s="15"/>
      <c r="AA7" s="15"/>
      <c r="AB7" s="15"/>
      <c r="AC7" s="15"/>
      <c r="AD7" s="15"/>
      <c r="AE7" s="15"/>
    </row>
    <row r="8" spans="1:31" ht="16.5" thickBot="1">
      <c r="A8" s="409"/>
      <c r="B8" s="187"/>
      <c r="C8" s="187" t="s">
        <v>71</v>
      </c>
      <c r="D8" s="138"/>
      <c r="E8" s="138"/>
      <c r="F8" s="138"/>
      <c r="G8" s="138"/>
      <c r="H8" s="15"/>
      <c r="I8" s="15"/>
      <c r="J8" s="143"/>
      <c r="K8" s="2"/>
      <c r="L8" s="183" t="s">
        <v>102</v>
      </c>
      <c r="M8" s="184"/>
      <c r="N8" s="184"/>
      <c r="O8" s="185"/>
      <c r="P8" s="186"/>
      <c r="Q8" s="249">
        <f>SUM($R$26:$R$980)+SUM($AB$26:$AB$980)</f>
        <v>6.665544000000002</v>
      </c>
      <c r="R8"/>
      <c r="S8" s="244"/>
      <c r="T8" s="138"/>
      <c r="U8" s="139"/>
      <c r="V8" s="139"/>
      <c r="W8" s="140"/>
      <c r="X8" s="142"/>
      <c r="Y8" s="16"/>
      <c r="Z8" s="15"/>
      <c r="AA8" s="15"/>
      <c r="AB8" s="15"/>
      <c r="AC8" s="15"/>
      <c r="AD8" s="15"/>
      <c r="AE8" s="15"/>
    </row>
    <row r="9" spans="1:31" ht="16.5" thickBot="1">
      <c r="A9" s="408" t="s">
        <v>14</v>
      </c>
      <c r="B9" s="237" t="s">
        <v>100</v>
      </c>
      <c r="C9" s="187" t="s">
        <v>72</v>
      </c>
      <c r="D9" s="138"/>
      <c r="E9" s="138"/>
      <c r="F9" s="138"/>
      <c r="G9" s="138"/>
      <c r="H9" s="15"/>
      <c r="I9" s="15"/>
      <c r="J9" s="143"/>
      <c r="K9" s="2"/>
      <c r="L9" s="137"/>
      <c r="M9" s="138"/>
      <c r="N9" s="138"/>
      <c r="O9" s="139"/>
      <c r="P9" s="140"/>
      <c r="Q9" s="142"/>
      <c r="R9" s="244"/>
      <c r="S9" s="244"/>
      <c r="T9" s="138"/>
      <c r="U9" s="139"/>
      <c r="V9" s="139"/>
      <c r="W9" s="140"/>
      <c r="X9" s="142"/>
      <c r="Y9" s="16"/>
      <c r="Z9" s="15"/>
      <c r="AA9" s="15"/>
      <c r="AB9" s="15"/>
      <c r="AC9" s="15"/>
      <c r="AD9" s="15"/>
      <c r="AE9" s="15"/>
    </row>
    <row r="10" spans="1:31" ht="24" customHeight="1" thickBot="1">
      <c r="A10" s="409"/>
      <c r="B10" s="187"/>
      <c r="C10" s="187" t="s">
        <v>73</v>
      </c>
      <c r="D10" s="138"/>
      <c r="E10" s="138"/>
      <c r="F10" s="138"/>
      <c r="G10" s="138"/>
      <c r="H10" s="15"/>
      <c r="I10" s="15"/>
      <c r="J10" s="143"/>
      <c r="K10" s="2"/>
      <c r="L10" s="239" t="s">
        <v>42</v>
      </c>
      <c r="M10" s="240"/>
      <c r="N10" s="406" t="s">
        <v>94</v>
      </c>
      <c r="O10" s="407"/>
      <c r="P10" s="230" t="s">
        <v>59</v>
      </c>
      <c r="Q10" s="230" t="s">
        <v>91</v>
      </c>
      <c r="R10" s="244"/>
      <c r="S10" s="244"/>
      <c r="T10" s="138"/>
      <c r="U10" s="139"/>
      <c r="V10" s="139"/>
      <c r="W10" s="140"/>
      <c r="X10" s="142"/>
      <c r="Y10" s="16"/>
      <c r="Z10" s="15"/>
      <c r="AA10" s="15"/>
      <c r="AB10" s="15"/>
      <c r="AC10" s="15"/>
      <c r="AD10" s="15"/>
      <c r="AE10" s="15"/>
    </row>
    <row r="11" spans="1:31" ht="16.5" thickBot="1">
      <c r="A11" s="408" t="s">
        <v>11</v>
      </c>
      <c r="B11" s="237" t="s">
        <v>100</v>
      </c>
      <c r="C11" s="187" t="s">
        <v>74</v>
      </c>
      <c r="D11" s="138"/>
      <c r="E11" s="138"/>
      <c r="F11" s="138"/>
      <c r="G11" s="138"/>
      <c r="H11" s="15"/>
      <c r="I11" s="15"/>
      <c r="J11" s="143"/>
      <c r="K11" s="2"/>
      <c r="L11" s="241" t="s">
        <v>83</v>
      </c>
      <c r="M11" s="242"/>
      <c r="N11" s="238"/>
      <c r="O11" s="243">
        <f>SUMIF($L$26:$L$980,"INFO",$R$26:$R$980)</f>
        <v>0.75</v>
      </c>
      <c r="P11" s="233">
        <f>SUMIF($L$26:$L$980,"INFO",$S$26:$S$980)</f>
        <v>0</v>
      </c>
      <c r="Q11" s="234">
        <f>O11-P11</f>
        <v>0.75</v>
      </c>
      <c r="R11" s="244"/>
      <c r="S11" s="244"/>
      <c r="T11" s="138"/>
      <c r="U11" s="139"/>
      <c r="V11" s="139"/>
      <c r="W11" s="140"/>
      <c r="X11" s="142"/>
      <c r="Y11" s="16"/>
      <c r="Z11" s="15"/>
      <c r="AA11" s="15"/>
      <c r="AB11" s="15"/>
      <c r="AC11" s="15"/>
      <c r="AD11" s="15"/>
      <c r="AE11" s="15"/>
    </row>
    <row r="12" spans="1:31" ht="16.5" thickBot="1">
      <c r="A12" s="409"/>
      <c r="B12" s="187"/>
      <c r="C12" s="187" t="s">
        <v>75</v>
      </c>
      <c r="D12" s="138"/>
      <c r="E12" s="138"/>
      <c r="F12" s="138"/>
      <c r="G12" s="138"/>
      <c r="H12" s="15"/>
      <c r="I12" s="15"/>
      <c r="J12" s="143"/>
      <c r="K12" s="2"/>
      <c r="L12" s="241" t="s">
        <v>84</v>
      </c>
      <c r="M12" s="242"/>
      <c r="N12" s="238"/>
      <c r="O12" s="233">
        <f>SUMIF($L$26:$L$980,"MOB",$R$26:$R$980)</f>
        <v>5.863200000000001</v>
      </c>
      <c r="P12" s="233">
        <f>SUMIF($L$26:$L$980,"MOB",$S$26:$S$980)</f>
        <v>0</v>
      </c>
      <c r="Q12" s="234">
        <f aca="true" t="shared" si="0" ref="Q12:Q19">O12-P12</f>
        <v>5.863200000000001</v>
      </c>
      <c r="R12" s="244"/>
      <c r="S12" s="244"/>
      <c r="T12" s="138"/>
      <c r="U12" s="139"/>
      <c r="V12" s="139"/>
      <c r="W12" s="140"/>
      <c r="X12" s="142"/>
      <c r="Y12" s="16"/>
      <c r="Z12" s="15"/>
      <c r="AA12" s="15"/>
      <c r="AB12" s="15"/>
      <c r="AC12" s="15"/>
      <c r="AD12" s="15"/>
      <c r="AE12" s="15"/>
    </row>
    <row r="13" spans="1:31" ht="16.5" thickBot="1">
      <c r="A13" s="408" t="s">
        <v>15</v>
      </c>
      <c r="B13" s="237" t="s">
        <v>100</v>
      </c>
      <c r="C13" s="187" t="s">
        <v>76</v>
      </c>
      <c r="D13" s="138"/>
      <c r="E13" s="138"/>
      <c r="F13" s="138"/>
      <c r="G13" s="138"/>
      <c r="H13" s="15"/>
      <c r="I13" s="15"/>
      <c r="J13" s="143"/>
      <c r="K13" s="2"/>
      <c r="L13" s="241" t="s">
        <v>85</v>
      </c>
      <c r="M13" s="242"/>
      <c r="N13" s="238"/>
      <c r="O13" s="233">
        <f>SUMIF($L$26:$L$973,"DIV",$R$26:$R$973)</f>
        <v>0.052344</v>
      </c>
      <c r="P13" s="233">
        <f>SUMIF($L$26:$L$980,"DIV",$S$26:$S$980)</f>
        <v>0</v>
      </c>
      <c r="Q13" s="234">
        <f t="shared" si="0"/>
        <v>0.052344</v>
      </c>
      <c r="R13" s="244"/>
      <c r="S13" s="244"/>
      <c r="T13" s="138"/>
      <c r="U13" s="139"/>
      <c r="V13" s="139"/>
      <c r="W13" s="140"/>
      <c r="X13" s="142"/>
      <c r="Y13" s="16"/>
      <c r="Z13" s="15"/>
      <c r="AA13" s="15"/>
      <c r="AB13" s="15"/>
      <c r="AC13" s="15"/>
      <c r="AD13" s="15"/>
      <c r="AE13" s="15"/>
    </row>
    <row r="14" spans="1:34" s="28" customFormat="1" ht="15.75" thickBot="1">
      <c r="A14" s="409"/>
      <c r="B14" s="187"/>
      <c r="C14" s="187" t="s">
        <v>77</v>
      </c>
      <c r="D14" s="27"/>
      <c r="E14" s="27"/>
      <c r="F14" s="27"/>
      <c r="G14" s="27"/>
      <c r="H14" s="11"/>
      <c r="I14" s="10"/>
      <c r="J14" s="10"/>
      <c r="K14" s="10"/>
      <c r="L14" s="241" t="s">
        <v>86</v>
      </c>
      <c r="M14" s="242"/>
      <c r="N14" s="238"/>
      <c r="O14" s="233">
        <f>SUMIF($L$26:$L$973,"LAB",$R$26:$R$973)</f>
        <v>0</v>
      </c>
      <c r="P14" s="233">
        <f>SUMIF($L$26:$L$980,"LAB",$S$26:$S$980)</f>
        <v>0</v>
      </c>
      <c r="Q14" s="234">
        <f t="shared" si="0"/>
        <v>0</v>
      </c>
      <c r="R14" s="245"/>
      <c r="S14" s="245"/>
      <c r="T14" s="11"/>
      <c r="U14" s="11"/>
      <c r="V14" s="11"/>
      <c r="W14" s="11"/>
      <c r="X14" s="10"/>
      <c r="Y14" s="10"/>
      <c r="Z14" s="10"/>
      <c r="AA14" s="10"/>
      <c r="AB14" s="10"/>
      <c r="AC14" s="10"/>
      <c r="AD14" s="10"/>
      <c r="AE14" s="11"/>
      <c r="AF14" s="27"/>
      <c r="AG14" s="27"/>
      <c r="AH14" s="8"/>
    </row>
    <row r="15" spans="1:31" ht="16.5" thickBot="1">
      <c r="A15" s="408" t="s">
        <v>65</v>
      </c>
      <c r="B15" s="237" t="s">
        <v>100</v>
      </c>
      <c r="C15" s="187" t="s">
        <v>78</v>
      </c>
      <c r="D15" s="138"/>
      <c r="E15" s="138"/>
      <c r="F15" s="138"/>
      <c r="G15" s="138"/>
      <c r="H15" s="15"/>
      <c r="I15" s="15"/>
      <c r="J15" s="143"/>
      <c r="K15" s="2"/>
      <c r="L15" s="241" t="s">
        <v>87</v>
      </c>
      <c r="M15" s="242"/>
      <c r="N15" s="238"/>
      <c r="O15" s="233">
        <f>SUMIF($L$26:$L$973,"FRAG",$R$26:$R$973)</f>
        <v>0</v>
      </c>
      <c r="P15" s="233">
        <f>SUMIF($L$26:$L$980,"FRAG",$S$26:$S$980)</f>
        <v>0</v>
      </c>
      <c r="Q15" s="234">
        <f t="shared" si="0"/>
        <v>0</v>
      </c>
      <c r="R15" s="244"/>
      <c r="S15" s="244"/>
      <c r="T15" s="138"/>
      <c r="U15" s="139"/>
      <c r="V15" s="139"/>
      <c r="W15" s="140"/>
      <c r="X15" s="142"/>
      <c r="Y15" s="16"/>
      <c r="Z15" s="15"/>
      <c r="AA15" s="15"/>
      <c r="AB15" s="15"/>
      <c r="AC15" s="15"/>
      <c r="AD15" s="15"/>
      <c r="AE15" s="15"/>
    </row>
    <row r="16" spans="1:31" ht="16.5" thickBot="1">
      <c r="A16" s="409"/>
      <c r="B16" s="187"/>
      <c r="C16" s="187" t="s">
        <v>79</v>
      </c>
      <c r="D16" s="138"/>
      <c r="E16" s="138"/>
      <c r="F16" s="138"/>
      <c r="G16" s="138"/>
      <c r="H16" s="15"/>
      <c r="I16" s="15"/>
      <c r="J16" s="143"/>
      <c r="K16" s="2"/>
      <c r="L16" s="241" t="s">
        <v>88</v>
      </c>
      <c r="M16" s="242"/>
      <c r="N16" s="238"/>
      <c r="O16" s="233">
        <f>SUMIF($L$26:$L$973,"VER",$R$26:$R$973)</f>
        <v>0</v>
      </c>
      <c r="P16" s="233">
        <f>SUMIF($L$26:$L$980,"VER",$S$26:$S$980)</f>
        <v>0</v>
      </c>
      <c r="Q16" s="234">
        <f t="shared" si="0"/>
        <v>0</v>
      </c>
      <c r="R16" s="244"/>
      <c r="S16" s="244"/>
      <c r="T16" s="138"/>
      <c r="U16" s="139"/>
      <c r="V16" s="139"/>
      <c r="W16" s="140"/>
      <c r="X16" s="142"/>
      <c r="Y16" s="16"/>
      <c r="Z16" s="15"/>
      <c r="AA16" s="15"/>
      <c r="AB16" s="15"/>
      <c r="AC16" s="15"/>
      <c r="AD16" s="15"/>
      <c r="AE16" s="15"/>
    </row>
    <row r="17" spans="1:31" ht="16.5" thickBot="1">
      <c r="A17" s="137"/>
      <c r="B17" s="137"/>
      <c r="C17" s="2"/>
      <c r="D17" s="138"/>
      <c r="E17" s="138"/>
      <c r="F17" s="138"/>
      <c r="G17" s="138"/>
      <c r="H17" s="15"/>
      <c r="I17" s="15"/>
      <c r="J17" s="143"/>
      <c r="K17" s="2"/>
      <c r="L17" s="241" t="s">
        <v>89</v>
      </c>
      <c r="M17" s="242"/>
      <c r="N17" s="238"/>
      <c r="O17" s="233">
        <f>SUMIF($L$26:$L$980,"ROC",$R$26:$R$980)</f>
        <v>0</v>
      </c>
      <c r="P17" s="233">
        <f>SUMIF($L$26:$L$980,"ROC",$S$26:$S$980)</f>
        <v>0</v>
      </c>
      <c r="Q17" s="234">
        <f t="shared" si="0"/>
        <v>0</v>
      </c>
      <c r="R17" s="244"/>
      <c r="S17" s="244"/>
      <c r="T17" s="138"/>
      <c r="U17" s="139"/>
      <c r="V17" s="139"/>
      <c r="W17" s="140"/>
      <c r="X17" s="142"/>
      <c r="Y17" s="16"/>
      <c r="Z17" s="15"/>
      <c r="AA17" s="15"/>
      <c r="AB17" s="15"/>
      <c r="AC17" s="15"/>
      <c r="AD17" s="15"/>
      <c r="AE17" s="15"/>
    </row>
    <row r="18" spans="1:34" s="28" customFormat="1" ht="15.75" thickBot="1">
      <c r="A18" s="50"/>
      <c r="B18" s="27"/>
      <c r="C18" s="29"/>
      <c r="D18" s="27"/>
      <c r="E18" s="27"/>
      <c r="F18" s="27"/>
      <c r="G18" s="27"/>
      <c r="H18" s="11"/>
      <c r="I18" s="10"/>
      <c r="J18" s="10"/>
      <c r="K18" s="10"/>
      <c r="L18" s="241" t="s">
        <v>96</v>
      </c>
      <c r="M18" s="242"/>
      <c r="N18" s="238"/>
      <c r="O18" s="233">
        <f>SUMIF($Y$26:$Y$980,"DOCBUR",$AB$26:$AB$980)</f>
        <v>0</v>
      </c>
      <c r="P18" s="233">
        <f>SUMIF($Y$26:$Y$980,"DOCBUR",$AC$26:$AC$980)</f>
        <v>0</v>
      </c>
      <c r="Q18" s="234">
        <f t="shared" si="0"/>
        <v>0</v>
      </c>
      <c r="R18" s="245"/>
      <c r="S18" s="245"/>
      <c r="T18" s="11"/>
      <c r="U18" s="11"/>
      <c r="V18" s="11"/>
      <c r="W18" s="11"/>
      <c r="X18" s="10"/>
      <c r="Y18" s="10"/>
      <c r="Z18" s="10"/>
      <c r="AA18" s="10"/>
      <c r="AB18" s="10"/>
      <c r="AC18" s="10"/>
      <c r="AD18" s="10"/>
      <c r="AE18" s="11"/>
      <c r="AF18" s="27"/>
      <c r="AG18" s="27"/>
      <c r="AH18" s="8"/>
    </row>
    <row r="19" spans="1:31" ht="16.5" thickBot="1">
      <c r="A19" s="137"/>
      <c r="B19" s="137"/>
      <c r="C19" s="2"/>
      <c r="D19" s="138"/>
      <c r="E19" s="138"/>
      <c r="F19" s="138"/>
      <c r="G19" s="138"/>
      <c r="H19" s="15"/>
      <c r="I19" s="15"/>
      <c r="J19" s="143"/>
      <c r="K19" s="2"/>
      <c r="L19" s="241" t="s">
        <v>97</v>
      </c>
      <c r="M19" s="242"/>
      <c r="N19" s="238"/>
      <c r="O19" s="233">
        <f>SUMIF($Y$26:$Y$980,"DOCBIBLIO",$AB$26:$AB$980)</f>
        <v>0</v>
      </c>
      <c r="P19" s="233">
        <f>SUMIF($Y$26:$Y$980,"DOCBIBLIO",$AC$26:$AC$980)</f>
        <v>0</v>
      </c>
      <c r="Q19" s="234">
        <f t="shared" si="0"/>
        <v>0</v>
      </c>
      <c r="R19" s="244"/>
      <c r="S19" s="244"/>
      <c r="T19" s="138"/>
      <c r="U19" s="139"/>
      <c r="V19" s="139"/>
      <c r="W19" s="140"/>
      <c r="X19" s="142"/>
      <c r="Y19" s="16"/>
      <c r="Z19" s="15"/>
      <c r="AA19" s="15"/>
      <c r="AB19" s="15"/>
      <c r="AC19" s="15"/>
      <c r="AD19" s="15"/>
      <c r="AE19" s="15"/>
    </row>
    <row r="20" spans="1:31" ht="15.75">
      <c r="A20" s="137"/>
      <c r="B20" s="137"/>
      <c r="C20" s="2"/>
      <c r="D20" s="138"/>
      <c r="E20" s="138"/>
      <c r="F20" s="138"/>
      <c r="G20" s="138"/>
      <c r="H20" s="15"/>
      <c r="I20" s="15"/>
      <c r="J20" s="143"/>
      <c r="K20" s="2"/>
      <c r="L20" s="137"/>
      <c r="M20" s="138"/>
      <c r="N20" s="138"/>
      <c r="O20" s="139"/>
      <c r="P20" s="140"/>
      <c r="Q20" s="142"/>
      <c r="R20" s="244"/>
      <c r="S20" s="244"/>
      <c r="T20" s="138"/>
      <c r="U20" s="139"/>
      <c r="V20" s="139"/>
      <c r="W20" s="140"/>
      <c r="X20" s="142"/>
      <c r="Y20" s="16"/>
      <c r="Z20" s="15"/>
      <c r="AA20" s="15"/>
      <c r="AB20" s="15"/>
      <c r="AC20" s="15"/>
      <c r="AD20" s="15"/>
      <c r="AE20" s="15"/>
    </row>
    <row r="21" spans="1:34" s="28" customFormat="1" ht="13.5" thickBot="1">
      <c r="A21" s="50"/>
      <c r="B21" s="27"/>
      <c r="C21" s="29"/>
      <c r="D21" s="27"/>
      <c r="E21" s="27"/>
      <c r="F21" s="27"/>
      <c r="G21" s="27"/>
      <c r="H21" s="11"/>
      <c r="I21" s="10"/>
      <c r="J21" s="10"/>
      <c r="K21" s="10"/>
      <c r="L21" s="27"/>
      <c r="M21" s="27"/>
      <c r="N21" s="27"/>
      <c r="O21" s="27"/>
      <c r="P21" s="27"/>
      <c r="Q21" s="27"/>
      <c r="R21" s="27"/>
      <c r="S21" s="27"/>
      <c r="T21" s="11"/>
      <c r="U21" s="11"/>
      <c r="V21" s="11"/>
      <c r="W21" s="11"/>
      <c r="X21" s="10"/>
      <c r="Y21" s="10"/>
      <c r="Z21" s="10"/>
      <c r="AA21" s="10"/>
      <c r="AB21" s="10"/>
      <c r="AC21" s="10"/>
      <c r="AD21" s="10"/>
      <c r="AE21" s="11"/>
      <c r="AF21" s="27"/>
      <c r="AG21" s="27"/>
      <c r="AH21" s="8"/>
    </row>
    <row r="22" spans="1:31" ht="12.75">
      <c r="A22" s="375" t="s">
        <v>16</v>
      </c>
      <c r="B22" s="376"/>
      <c r="C22" s="377"/>
      <c r="D22" s="377"/>
      <c r="E22" s="377"/>
      <c r="F22" s="377"/>
      <c r="G22" s="378"/>
      <c r="H22" s="372" t="s">
        <v>27</v>
      </c>
      <c r="I22" s="373"/>
      <c r="J22" s="373"/>
      <c r="K22" s="374"/>
      <c r="L22" s="372" t="s">
        <v>55</v>
      </c>
      <c r="M22" s="373"/>
      <c r="N22" s="373"/>
      <c r="O22" s="373"/>
      <c r="P22" s="373"/>
      <c r="Q22" s="373"/>
      <c r="R22" s="374"/>
      <c r="S22" s="163"/>
      <c r="T22" s="390" t="s">
        <v>95</v>
      </c>
      <c r="U22" s="391"/>
      <c r="V22" s="391"/>
      <c r="W22" s="391"/>
      <c r="X22" s="391"/>
      <c r="Y22" s="404" t="s">
        <v>35</v>
      </c>
      <c r="Z22" s="405"/>
      <c r="AA22" s="405"/>
      <c r="AB22" s="405"/>
      <c r="AC22" s="191"/>
      <c r="AD22" s="167"/>
      <c r="AE22" s="395" t="s">
        <v>0</v>
      </c>
    </row>
    <row r="23" spans="1:31" ht="12.75" customHeight="1">
      <c r="A23" s="382" t="s">
        <v>24</v>
      </c>
      <c r="B23" s="384" t="s">
        <v>25</v>
      </c>
      <c r="C23" s="385"/>
      <c r="D23" s="385"/>
      <c r="E23" s="385"/>
      <c r="F23" s="386"/>
      <c r="G23" s="383" t="s">
        <v>19</v>
      </c>
      <c r="H23" s="379"/>
      <c r="I23" s="380"/>
      <c r="J23" s="380"/>
      <c r="K23" s="381" t="s">
        <v>22</v>
      </c>
      <c r="L23" s="392" t="s">
        <v>4</v>
      </c>
      <c r="M23" s="393" t="s">
        <v>26</v>
      </c>
      <c r="N23" s="393" t="s">
        <v>20</v>
      </c>
      <c r="O23" s="380" t="s">
        <v>30</v>
      </c>
      <c r="P23" s="380"/>
      <c r="Q23" s="380"/>
      <c r="R23" s="388" t="s">
        <v>722</v>
      </c>
      <c r="S23" s="388" t="s">
        <v>92</v>
      </c>
      <c r="T23" s="379" t="s">
        <v>90</v>
      </c>
      <c r="U23" s="387" t="s">
        <v>44</v>
      </c>
      <c r="V23" s="387" t="s">
        <v>93</v>
      </c>
      <c r="W23" s="387" t="s">
        <v>48</v>
      </c>
      <c r="X23" s="394" t="s">
        <v>45</v>
      </c>
      <c r="Y23" s="401" t="s">
        <v>31</v>
      </c>
      <c r="Z23" s="399" t="s">
        <v>26</v>
      </c>
      <c r="AA23" s="399" t="s">
        <v>724</v>
      </c>
      <c r="AB23" s="399" t="s">
        <v>723</v>
      </c>
      <c r="AC23" s="387" t="s">
        <v>92</v>
      </c>
      <c r="AD23" s="398" t="s">
        <v>56</v>
      </c>
      <c r="AE23" s="396"/>
    </row>
    <row r="24" spans="1:31" ht="23.25" customHeight="1">
      <c r="A24" s="382"/>
      <c r="B24" s="25" t="s">
        <v>37</v>
      </c>
      <c r="C24" s="51" t="s">
        <v>17</v>
      </c>
      <c r="D24" s="51" t="s">
        <v>18</v>
      </c>
      <c r="E24" s="51" t="s">
        <v>23</v>
      </c>
      <c r="F24" s="120" t="s">
        <v>41</v>
      </c>
      <c r="G24" s="383" t="s">
        <v>19</v>
      </c>
      <c r="H24" s="123" t="s">
        <v>17</v>
      </c>
      <c r="I24" s="12" t="s">
        <v>18</v>
      </c>
      <c r="J24" s="12" t="s">
        <v>19</v>
      </c>
      <c r="K24" s="381"/>
      <c r="L24" s="392"/>
      <c r="M24" s="393" t="s">
        <v>26</v>
      </c>
      <c r="N24" s="393" t="s">
        <v>20</v>
      </c>
      <c r="O24" s="51" t="s">
        <v>80</v>
      </c>
      <c r="P24" s="51" t="s">
        <v>81</v>
      </c>
      <c r="Q24" s="51" t="s">
        <v>21</v>
      </c>
      <c r="R24" s="410"/>
      <c r="S24" s="389"/>
      <c r="T24" s="379"/>
      <c r="U24" s="387"/>
      <c r="V24" s="387"/>
      <c r="W24" s="387"/>
      <c r="X24" s="387"/>
      <c r="Y24" s="402"/>
      <c r="Z24" s="400"/>
      <c r="AA24" s="400"/>
      <c r="AB24" s="400"/>
      <c r="AC24" s="403"/>
      <c r="AD24" s="398"/>
      <c r="AE24" s="397"/>
    </row>
    <row r="25" spans="1:31" ht="12.75">
      <c r="A25" s="213"/>
      <c r="B25" s="214"/>
      <c r="C25" s="215"/>
      <c r="D25" s="215"/>
      <c r="E25" s="215"/>
      <c r="F25" s="215"/>
      <c r="G25" s="216"/>
      <c r="H25" s="217"/>
      <c r="I25" s="218"/>
      <c r="J25" s="218"/>
      <c r="K25" s="219"/>
      <c r="L25" s="213"/>
      <c r="M25" s="220"/>
      <c r="N25" s="220"/>
      <c r="O25" s="215"/>
      <c r="P25" s="215"/>
      <c r="Q25" s="215"/>
      <c r="R25" s="221"/>
      <c r="S25" s="222"/>
      <c r="T25" s="223"/>
      <c r="U25" s="223"/>
      <c r="V25" s="223"/>
      <c r="W25" s="223"/>
      <c r="X25" s="223"/>
      <c r="Y25" s="225"/>
      <c r="Z25" s="223"/>
      <c r="AA25" s="223"/>
      <c r="AB25" s="223"/>
      <c r="AC25" s="223"/>
      <c r="AD25" s="224"/>
      <c r="AE25" s="221"/>
    </row>
    <row r="26" spans="1:31" s="22" customFormat="1" ht="12.75">
      <c r="A26" s="199" t="s">
        <v>718</v>
      </c>
      <c r="B26" s="200" t="s">
        <v>122</v>
      </c>
      <c r="C26" s="339" t="s">
        <v>733</v>
      </c>
      <c r="D26" s="345" t="s">
        <v>145</v>
      </c>
      <c r="E26" s="480">
        <v>417</v>
      </c>
      <c r="F26" s="354" t="s">
        <v>745</v>
      </c>
      <c r="G26" s="348" t="s">
        <v>489</v>
      </c>
      <c r="H26" s="353">
        <v>1222</v>
      </c>
      <c r="I26" s="354">
        <v>1</v>
      </c>
      <c r="J26" s="367" t="s">
        <v>758</v>
      </c>
      <c r="K26" s="355"/>
      <c r="L26" s="201" t="s">
        <v>32</v>
      </c>
      <c r="M26" s="205" t="s">
        <v>117</v>
      </c>
      <c r="N26" s="205">
        <v>1</v>
      </c>
      <c r="O26" s="205">
        <v>100</v>
      </c>
      <c r="P26" s="205">
        <v>40</v>
      </c>
      <c r="Q26" s="205">
        <v>200</v>
      </c>
      <c r="R26" s="206">
        <v>0.6</v>
      </c>
      <c r="S26" s="231">
        <f aca="true" t="shared" si="1" ref="S26:S44">IF(T26="O",R26,0)</f>
        <v>0</v>
      </c>
      <c r="T26" s="207" t="s">
        <v>719</v>
      </c>
      <c r="U26" s="202"/>
      <c r="V26" s="202"/>
      <c r="W26" s="208"/>
      <c r="X26" s="208"/>
      <c r="Y26" s="209"/>
      <c r="Z26" s="210"/>
      <c r="AA26" s="202"/>
      <c r="AB26" s="202"/>
      <c r="AC26" s="235">
        <f aca="true" t="shared" si="2" ref="AC26:AC44">IF(AD26="O",AB26,0)</f>
        <v>0</v>
      </c>
      <c r="AD26" s="211"/>
      <c r="AE26" s="212" t="s">
        <v>147</v>
      </c>
    </row>
    <row r="27" spans="1:31" s="22" customFormat="1" ht="12.75">
      <c r="A27" s="199" t="s">
        <v>718</v>
      </c>
      <c r="B27" s="200" t="s">
        <v>122</v>
      </c>
      <c r="C27" s="339" t="s">
        <v>733</v>
      </c>
      <c r="D27" s="345" t="s">
        <v>145</v>
      </c>
      <c r="E27" s="480">
        <v>417</v>
      </c>
      <c r="F27" s="354" t="s">
        <v>745</v>
      </c>
      <c r="G27" s="348" t="s">
        <v>490</v>
      </c>
      <c r="H27" s="353">
        <v>1222</v>
      </c>
      <c r="I27" s="354">
        <v>1</v>
      </c>
      <c r="J27" s="367" t="s">
        <v>758</v>
      </c>
      <c r="K27" s="355"/>
      <c r="L27" s="201" t="s">
        <v>32</v>
      </c>
      <c r="M27" s="205" t="s">
        <v>134</v>
      </c>
      <c r="N27" s="205">
        <v>1</v>
      </c>
      <c r="O27" s="205">
        <v>120</v>
      </c>
      <c r="P27" s="205">
        <v>45</v>
      </c>
      <c r="Q27" s="205">
        <v>160</v>
      </c>
      <c r="R27" s="128">
        <f>(O27*P27*Q27)/1000000</f>
        <v>0.864</v>
      </c>
      <c r="S27" s="231">
        <f t="shared" si="1"/>
        <v>0</v>
      </c>
      <c r="T27" s="207" t="s">
        <v>719</v>
      </c>
      <c r="U27" s="202"/>
      <c r="V27" s="202"/>
      <c r="W27" s="208"/>
      <c r="X27" s="208"/>
      <c r="Y27" s="209"/>
      <c r="Z27" s="210"/>
      <c r="AA27" s="202"/>
      <c r="AB27" s="202"/>
      <c r="AC27" s="235">
        <f t="shared" si="2"/>
        <v>0</v>
      </c>
      <c r="AD27" s="211"/>
      <c r="AE27" s="212" t="s">
        <v>147</v>
      </c>
    </row>
    <row r="28" spans="1:31" s="22" customFormat="1" ht="12.75">
      <c r="A28" s="199" t="s">
        <v>718</v>
      </c>
      <c r="B28" s="200" t="s">
        <v>122</v>
      </c>
      <c r="C28" s="339" t="s">
        <v>733</v>
      </c>
      <c r="D28" s="345" t="s">
        <v>145</v>
      </c>
      <c r="E28" s="480">
        <v>417</v>
      </c>
      <c r="F28" s="354" t="s">
        <v>745</v>
      </c>
      <c r="G28" s="348" t="s">
        <v>491</v>
      </c>
      <c r="H28" s="353">
        <v>1222</v>
      </c>
      <c r="I28" s="354">
        <v>1</v>
      </c>
      <c r="J28" s="367" t="s">
        <v>758</v>
      </c>
      <c r="K28" s="352"/>
      <c r="L28" s="201" t="s">
        <v>32</v>
      </c>
      <c r="M28" s="53" t="s">
        <v>125</v>
      </c>
      <c r="N28" s="205">
        <v>1</v>
      </c>
      <c r="O28" s="53">
        <v>150</v>
      </c>
      <c r="P28" s="53">
        <v>47</v>
      </c>
      <c r="Q28" s="53">
        <v>110</v>
      </c>
      <c r="R28" s="128">
        <f>(O28*P28*Q28)/1000000</f>
        <v>0.7755</v>
      </c>
      <c r="S28" s="231">
        <f t="shared" si="1"/>
        <v>0</v>
      </c>
      <c r="T28" s="207" t="s">
        <v>719</v>
      </c>
      <c r="U28" s="56"/>
      <c r="V28" s="56"/>
      <c r="W28" s="121"/>
      <c r="X28" s="121"/>
      <c r="Y28" s="171"/>
      <c r="Z28" s="58"/>
      <c r="AA28" s="56"/>
      <c r="AB28" s="188"/>
      <c r="AC28" s="235">
        <f t="shared" si="2"/>
        <v>0</v>
      </c>
      <c r="AD28" s="168"/>
      <c r="AE28" s="59" t="s">
        <v>147</v>
      </c>
    </row>
    <row r="29" spans="1:31" s="22" customFormat="1" ht="12.75">
      <c r="A29" s="199" t="s">
        <v>718</v>
      </c>
      <c r="B29" s="200" t="s">
        <v>122</v>
      </c>
      <c r="C29" s="339" t="s">
        <v>733</v>
      </c>
      <c r="D29" s="345" t="s">
        <v>145</v>
      </c>
      <c r="E29" s="480">
        <v>417</v>
      </c>
      <c r="F29" s="354" t="s">
        <v>745</v>
      </c>
      <c r="G29" s="348" t="s">
        <v>493</v>
      </c>
      <c r="H29" s="353">
        <v>1222</v>
      </c>
      <c r="I29" s="354">
        <v>1</v>
      </c>
      <c r="J29" s="367" t="s">
        <v>758</v>
      </c>
      <c r="K29" s="355"/>
      <c r="L29" s="201" t="s">
        <v>32</v>
      </c>
      <c r="M29" s="205" t="s">
        <v>106</v>
      </c>
      <c r="N29" s="205">
        <v>1</v>
      </c>
      <c r="O29" s="205">
        <v>180</v>
      </c>
      <c r="P29" s="205">
        <v>80</v>
      </c>
      <c r="Q29" s="205"/>
      <c r="R29" s="206">
        <v>1.04</v>
      </c>
      <c r="S29" s="231">
        <f t="shared" si="1"/>
        <v>0</v>
      </c>
      <c r="T29" s="207" t="s">
        <v>719</v>
      </c>
      <c r="U29" s="202"/>
      <c r="V29" s="202"/>
      <c r="W29" s="208"/>
      <c r="X29" s="208"/>
      <c r="Y29" s="209"/>
      <c r="Z29" s="210"/>
      <c r="AA29" s="202"/>
      <c r="AB29" s="202"/>
      <c r="AC29" s="235">
        <f t="shared" si="2"/>
        <v>0</v>
      </c>
      <c r="AD29" s="211"/>
      <c r="AE29" s="212"/>
    </row>
    <row r="30" spans="1:31" s="22" customFormat="1" ht="12.75">
      <c r="A30" s="199" t="s">
        <v>718</v>
      </c>
      <c r="B30" s="200" t="s">
        <v>122</v>
      </c>
      <c r="C30" s="339" t="s">
        <v>733</v>
      </c>
      <c r="D30" s="345" t="s">
        <v>145</v>
      </c>
      <c r="E30" s="480">
        <v>417</v>
      </c>
      <c r="F30" s="354" t="s">
        <v>745</v>
      </c>
      <c r="G30" s="348" t="s">
        <v>494</v>
      </c>
      <c r="H30" s="353">
        <v>1222</v>
      </c>
      <c r="I30" s="354">
        <v>1</v>
      </c>
      <c r="J30" s="367" t="s">
        <v>758</v>
      </c>
      <c r="K30" s="355"/>
      <c r="L30" s="201" t="s">
        <v>32</v>
      </c>
      <c r="M30" s="205" t="s">
        <v>119</v>
      </c>
      <c r="N30" s="205">
        <v>1</v>
      </c>
      <c r="O30" s="205">
        <v>85</v>
      </c>
      <c r="P30" s="205">
        <v>46</v>
      </c>
      <c r="Q30" s="205">
        <v>70</v>
      </c>
      <c r="R30" s="128">
        <f>(O30*P30*Q30)/1000000</f>
        <v>0.2737</v>
      </c>
      <c r="S30" s="231">
        <f t="shared" si="1"/>
        <v>0</v>
      </c>
      <c r="T30" s="207" t="s">
        <v>719</v>
      </c>
      <c r="U30" s="202"/>
      <c r="V30" s="202"/>
      <c r="W30" s="208"/>
      <c r="X30" s="208"/>
      <c r="Y30" s="209"/>
      <c r="Z30" s="210"/>
      <c r="AA30" s="202"/>
      <c r="AB30" s="202"/>
      <c r="AC30" s="235">
        <f t="shared" si="2"/>
        <v>0</v>
      </c>
      <c r="AD30" s="211"/>
      <c r="AE30" s="212"/>
    </row>
    <row r="31" spans="1:31" s="22" customFormat="1" ht="12.75">
      <c r="A31" s="199" t="s">
        <v>718</v>
      </c>
      <c r="B31" s="200" t="s">
        <v>122</v>
      </c>
      <c r="C31" s="339" t="s">
        <v>733</v>
      </c>
      <c r="D31" s="345" t="s">
        <v>145</v>
      </c>
      <c r="E31" s="480">
        <v>417</v>
      </c>
      <c r="F31" s="354" t="s">
        <v>745</v>
      </c>
      <c r="G31" s="348" t="s">
        <v>495</v>
      </c>
      <c r="H31" s="353">
        <v>1222</v>
      </c>
      <c r="I31" s="354">
        <v>1</v>
      </c>
      <c r="J31" s="367" t="s">
        <v>758</v>
      </c>
      <c r="K31" s="352"/>
      <c r="L31" s="201" t="s">
        <v>32</v>
      </c>
      <c r="M31" s="53" t="s">
        <v>107</v>
      </c>
      <c r="N31" s="205">
        <v>1</v>
      </c>
      <c r="O31" s="53">
        <v>40</v>
      </c>
      <c r="P31" s="53">
        <v>60</v>
      </c>
      <c r="Q31" s="53">
        <v>67</v>
      </c>
      <c r="R31" s="55">
        <v>0.16</v>
      </c>
      <c r="S31" s="231">
        <f t="shared" si="1"/>
        <v>0</v>
      </c>
      <c r="T31" s="207" t="s">
        <v>719</v>
      </c>
      <c r="U31" s="56"/>
      <c r="V31" s="56"/>
      <c r="W31" s="121"/>
      <c r="X31" s="121"/>
      <c r="Y31" s="171"/>
      <c r="Z31" s="58"/>
      <c r="AA31" s="56"/>
      <c r="AB31" s="188"/>
      <c r="AC31" s="235">
        <f t="shared" si="2"/>
        <v>0</v>
      </c>
      <c r="AD31" s="168"/>
      <c r="AE31" s="59"/>
    </row>
    <row r="32" spans="1:31" s="22" customFormat="1" ht="12.75">
      <c r="A32" s="199" t="s">
        <v>718</v>
      </c>
      <c r="B32" s="200" t="s">
        <v>122</v>
      </c>
      <c r="C32" s="339" t="s">
        <v>733</v>
      </c>
      <c r="D32" s="345" t="s">
        <v>145</v>
      </c>
      <c r="E32" s="480">
        <v>417</v>
      </c>
      <c r="F32" s="354" t="s">
        <v>745</v>
      </c>
      <c r="G32" s="348" t="s">
        <v>496</v>
      </c>
      <c r="H32" s="353">
        <v>1222</v>
      </c>
      <c r="I32" s="354">
        <v>1</v>
      </c>
      <c r="J32" s="367" t="s">
        <v>758</v>
      </c>
      <c r="K32" s="352"/>
      <c r="L32" s="201" t="s">
        <v>49</v>
      </c>
      <c r="M32" s="53" t="s">
        <v>492</v>
      </c>
      <c r="N32" s="205">
        <v>1</v>
      </c>
      <c r="O32" s="53">
        <v>42</v>
      </c>
      <c r="P32" s="53">
        <v>14</v>
      </c>
      <c r="Q32" s="53">
        <v>38</v>
      </c>
      <c r="R32" s="128">
        <f>(O32*P32*Q32)/1000000</f>
        <v>0.022344</v>
      </c>
      <c r="S32" s="231">
        <f t="shared" si="1"/>
        <v>0</v>
      </c>
      <c r="T32" s="207" t="s">
        <v>719</v>
      </c>
      <c r="U32" s="56"/>
      <c r="V32" s="56"/>
      <c r="W32" s="121"/>
      <c r="X32" s="121"/>
      <c r="Y32" s="171"/>
      <c r="Z32" s="58"/>
      <c r="AA32" s="56"/>
      <c r="AB32" s="188"/>
      <c r="AC32" s="235">
        <f t="shared" si="2"/>
        <v>0</v>
      </c>
      <c r="AD32" s="168"/>
      <c r="AE32" s="59"/>
    </row>
    <row r="33" spans="1:31" s="22" customFormat="1" ht="12.75">
      <c r="A33" s="199" t="s">
        <v>718</v>
      </c>
      <c r="B33" s="200" t="s">
        <v>122</v>
      </c>
      <c r="C33" s="339" t="s">
        <v>733</v>
      </c>
      <c r="D33" s="345" t="s">
        <v>145</v>
      </c>
      <c r="E33" s="480">
        <v>417</v>
      </c>
      <c r="F33" s="354" t="s">
        <v>745</v>
      </c>
      <c r="G33" s="348" t="s">
        <v>497</v>
      </c>
      <c r="H33" s="353">
        <v>1222</v>
      </c>
      <c r="I33" s="354">
        <v>1</v>
      </c>
      <c r="J33" s="367" t="s">
        <v>758</v>
      </c>
      <c r="K33" s="360"/>
      <c r="L33" s="201" t="s">
        <v>32</v>
      </c>
      <c r="M33" s="127" t="s">
        <v>113</v>
      </c>
      <c r="N33" s="205">
        <v>1</v>
      </c>
      <c r="O33" s="127"/>
      <c r="P33" s="127"/>
      <c r="Q33" s="127"/>
      <c r="R33" s="128">
        <v>0.5</v>
      </c>
      <c r="S33" s="231">
        <f t="shared" si="1"/>
        <v>0</v>
      </c>
      <c r="T33" s="207" t="s">
        <v>719</v>
      </c>
      <c r="U33" s="129"/>
      <c r="V33" s="129"/>
      <c r="W33" s="130"/>
      <c r="X33" s="130"/>
      <c r="Y33" s="172"/>
      <c r="Z33" s="132"/>
      <c r="AA33" s="129"/>
      <c r="AB33" s="189"/>
      <c r="AC33" s="235">
        <f t="shared" si="2"/>
        <v>0</v>
      </c>
      <c r="AD33" s="169"/>
      <c r="AE33" s="133"/>
    </row>
    <row r="34" spans="1:31" s="22" customFormat="1" ht="12.75">
      <c r="A34" s="199" t="s">
        <v>718</v>
      </c>
      <c r="B34" s="200" t="s">
        <v>122</v>
      </c>
      <c r="C34" s="339" t="s">
        <v>733</v>
      </c>
      <c r="D34" s="345" t="s">
        <v>145</v>
      </c>
      <c r="E34" s="480">
        <v>417</v>
      </c>
      <c r="F34" s="354" t="s">
        <v>745</v>
      </c>
      <c r="G34" s="348" t="s">
        <v>498</v>
      </c>
      <c r="H34" s="353">
        <v>1222</v>
      </c>
      <c r="I34" s="354">
        <v>1</v>
      </c>
      <c r="J34" s="367" t="s">
        <v>758</v>
      </c>
      <c r="K34" s="360"/>
      <c r="L34" s="201" t="s">
        <v>32</v>
      </c>
      <c r="M34" s="127" t="s">
        <v>113</v>
      </c>
      <c r="N34" s="205">
        <v>1</v>
      </c>
      <c r="O34" s="127"/>
      <c r="P34" s="127"/>
      <c r="Q34" s="127"/>
      <c r="R34" s="128">
        <v>0.5</v>
      </c>
      <c r="S34" s="231">
        <f t="shared" si="1"/>
        <v>0</v>
      </c>
      <c r="T34" s="207" t="s">
        <v>719</v>
      </c>
      <c r="U34" s="129"/>
      <c r="V34" s="129"/>
      <c r="W34" s="130"/>
      <c r="X34" s="130"/>
      <c r="Y34" s="172"/>
      <c r="Z34" s="132"/>
      <c r="AA34" s="129"/>
      <c r="AB34" s="189"/>
      <c r="AC34" s="235">
        <f t="shared" si="2"/>
        <v>0</v>
      </c>
      <c r="AD34" s="169"/>
      <c r="AE34" s="133"/>
    </row>
    <row r="35" spans="1:31" s="22" customFormat="1" ht="12.75">
      <c r="A35" s="199" t="s">
        <v>718</v>
      </c>
      <c r="B35" s="200" t="s">
        <v>122</v>
      </c>
      <c r="C35" s="339" t="s">
        <v>733</v>
      </c>
      <c r="D35" s="345" t="s">
        <v>145</v>
      </c>
      <c r="E35" s="480">
        <v>417</v>
      </c>
      <c r="F35" s="354" t="s">
        <v>745</v>
      </c>
      <c r="G35" s="348" t="s">
        <v>499</v>
      </c>
      <c r="H35" s="353">
        <v>1222</v>
      </c>
      <c r="I35" s="354">
        <v>1</v>
      </c>
      <c r="J35" s="367" t="s">
        <v>758</v>
      </c>
      <c r="K35" s="360"/>
      <c r="L35" s="201" t="s">
        <v>32</v>
      </c>
      <c r="M35" s="127" t="s">
        <v>113</v>
      </c>
      <c r="N35" s="205">
        <v>1</v>
      </c>
      <c r="O35" s="127"/>
      <c r="P35" s="127"/>
      <c r="Q35" s="127"/>
      <c r="R35" s="128">
        <v>0.5</v>
      </c>
      <c r="S35" s="231">
        <f t="shared" si="1"/>
        <v>0</v>
      </c>
      <c r="T35" s="207" t="s">
        <v>719</v>
      </c>
      <c r="U35" s="129"/>
      <c r="V35" s="129"/>
      <c r="W35" s="130"/>
      <c r="X35" s="130"/>
      <c r="Y35" s="172"/>
      <c r="Z35" s="132"/>
      <c r="AA35" s="129"/>
      <c r="AB35" s="189"/>
      <c r="AC35" s="235">
        <f t="shared" si="2"/>
        <v>0</v>
      </c>
      <c r="AD35" s="169"/>
      <c r="AE35" s="133"/>
    </row>
    <row r="36" spans="1:31" s="22" customFormat="1" ht="12.75">
      <c r="A36" s="199" t="s">
        <v>718</v>
      </c>
      <c r="B36" s="200" t="s">
        <v>122</v>
      </c>
      <c r="C36" s="339" t="s">
        <v>733</v>
      </c>
      <c r="D36" s="345" t="s">
        <v>145</v>
      </c>
      <c r="E36" s="480">
        <v>417</v>
      </c>
      <c r="F36" s="354" t="s">
        <v>745</v>
      </c>
      <c r="G36" s="348" t="s">
        <v>500</v>
      </c>
      <c r="H36" s="353">
        <v>1222</v>
      </c>
      <c r="I36" s="354">
        <v>1</v>
      </c>
      <c r="J36" s="367" t="s">
        <v>758</v>
      </c>
      <c r="K36" s="360"/>
      <c r="L36" s="201" t="s">
        <v>32</v>
      </c>
      <c r="M36" s="127" t="s">
        <v>113</v>
      </c>
      <c r="N36" s="205">
        <v>1</v>
      </c>
      <c r="O36" s="127"/>
      <c r="P36" s="127"/>
      <c r="Q36" s="127"/>
      <c r="R36" s="128">
        <v>0.5</v>
      </c>
      <c r="S36" s="231">
        <f t="shared" si="1"/>
        <v>0</v>
      </c>
      <c r="T36" s="207" t="s">
        <v>719</v>
      </c>
      <c r="U36" s="129"/>
      <c r="V36" s="129"/>
      <c r="W36" s="130"/>
      <c r="X36" s="130"/>
      <c r="Y36" s="172"/>
      <c r="Z36" s="132"/>
      <c r="AA36" s="129"/>
      <c r="AB36" s="189"/>
      <c r="AC36" s="235">
        <f t="shared" si="2"/>
        <v>0</v>
      </c>
      <c r="AD36" s="169"/>
      <c r="AE36" s="133"/>
    </row>
    <row r="37" spans="1:31" s="22" customFormat="1" ht="12.75">
      <c r="A37" s="199" t="s">
        <v>718</v>
      </c>
      <c r="B37" s="200" t="s">
        <v>122</v>
      </c>
      <c r="C37" s="339" t="s">
        <v>733</v>
      </c>
      <c r="D37" s="345" t="s">
        <v>145</v>
      </c>
      <c r="E37" s="480">
        <v>417</v>
      </c>
      <c r="F37" s="354" t="s">
        <v>745</v>
      </c>
      <c r="G37" s="348" t="s">
        <v>501</v>
      </c>
      <c r="H37" s="353">
        <v>1222</v>
      </c>
      <c r="I37" s="354">
        <v>1</v>
      </c>
      <c r="J37" s="367" t="s">
        <v>758</v>
      </c>
      <c r="K37" s="360"/>
      <c r="L37" s="201" t="s">
        <v>32</v>
      </c>
      <c r="M37" s="127" t="s">
        <v>725</v>
      </c>
      <c r="N37" s="205">
        <v>1</v>
      </c>
      <c r="O37" s="127"/>
      <c r="P37" s="127"/>
      <c r="Q37" s="127"/>
      <c r="R37" s="128">
        <v>0.15</v>
      </c>
      <c r="S37" s="231">
        <f t="shared" si="1"/>
        <v>0</v>
      </c>
      <c r="T37" s="207" t="s">
        <v>719</v>
      </c>
      <c r="U37" s="129"/>
      <c r="V37" s="129"/>
      <c r="W37" s="130"/>
      <c r="X37" s="130"/>
      <c r="Y37" s="172"/>
      <c r="Z37" s="132"/>
      <c r="AA37" s="129"/>
      <c r="AB37" s="189"/>
      <c r="AC37" s="235">
        <f t="shared" si="2"/>
        <v>0</v>
      </c>
      <c r="AD37" s="169"/>
      <c r="AE37" s="133"/>
    </row>
    <row r="38" spans="1:31" s="22" customFormat="1" ht="12.75">
      <c r="A38" s="199" t="s">
        <v>718</v>
      </c>
      <c r="B38" s="200" t="s">
        <v>122</v>
      </c>
      <c r="C38" s="339" t="s">
        <v>733</v>
      </c>
      <c r="D38" s="345" t="s">
        <v>145</v>
      </c>
      <c r="E38" s="480">
        <v>417</v>
      </c>
      <c r="F38" s="354" t="s">
        <v>774</v>
      </c>
      <c r="G38" s="348" t="s">
        <v>502</v>
      </c>
      <c r="H38" s="353">
        <v>1213</v>
      </c>
      <c r="I38" s="354" t="s">
        <v>756</v>
      </c>
      <c r="J38" s="367" t="s">
        <v>775</v>
      </c>
      <c r="K38" s="360"/>
      <c r="L38" s="126" t="s">
        <v>49</v>
      </c>
      <c r="M38" s="127" t="s">
        <v>215</v>
      </c>
      <c r="N38" s="205">
        <v>1</v>
      </c>
      <c r="O38" s="127"/>
      <c r="P38" s="127"/>
      <c r="Q38" s="127"/>
      <c r="R38" s="128">
        <v>0.03</v>
      </c>
      <c r="S38" s="231">
        <f t="shared" si="1"/>
        <v>0</v>
      </c>
      <c r="T38" s="207" t="s">
        <v>719</v>
      </c>
      <c r="U38" s="129"/>
      <c r="V38" s="129"/>
      <c r="W38" s="130"/>
      <c r="X38" s="130"/>
      <c r="Y38" s="172"/>
      <c r="Z38" s="132"/>
      <c r="AA38" s="129"/>
      <c r="AB38" s="189"/>
      <c r="AC38" s="235">
        <f t="shared" si="2"/>
        <v>0</v>
      </c>
      <c r="AD38" s="169"/>
      <c r="AE38" s="133"/>
    </row>
    <row r="39" spans="1:31" s="22" customFormat="1" ht="12.75">
      <c r="A39" s="199" t="s">
        <v>718</v>
      </c>
      <c r="B39" s="200" t="s">
        <v>122</v>
      </c>
      <c r="C39" s="339" t="s">
        <v>733</v>
      </c>
      <c r="D39" s="345" t="s">
        <v>145</v>
      </c>
      <c r="E39" s="480">
        <v>417</v>
      </c>
      <c r="F39" s="354" t="s">
        <v>745</v>
      </c>
      <c r="G39" s="348" t="s">
        <v>503</v>
      </c>
      <c r="H39" s="353">
        <v>1222</v>
      </c>
      <c r="I39" s="354">
        <v>1</v>
      </c>
      <c r="J39" s="367" t="s">
        <v>758</v>
      </c>
      <c r="K39" s="360"/>
      <c r="L39" s="126" t="s">
        <v>33</v>
      </c>
      <c r="M39" s="127" t="s">
        <v>116</v>
      </c>
      <c r="N39" s="205">
        <v>1</v>
      </c>
      <c r="O39" s="127"/>
      <c r="P39" s="127"/>
      <c r="Q39" s="127"/>
      <c r="R39" s="128">
        <v>0.15</v>
      </c>
      <c r="S39" s="231">
        <f t="shared" si="1"/>
        <v>0</v>
      </c>
      <c r="T39" s="207" t="s">
        <v>719</v>
      </c>
      <c r="U39" s="129"/>
      <c r="V39" s="129"/>
      <c r="W39" s="130"/>
      <c r="X39" s="130"/>
      <c r="Y39" s="172"/>
      <c r="Z39" s="132"/>
      <c r="AA39" s="129"/>
      <c r="AB39" s="189"/>
      <c r="AC39" s="235">
        <f t="shared" si="2"/>
        <v>0</v>
      </c>
      <c r="AD39" s="169"/>
      <c r="AE39" s="133"/>
    </row>
    <row r="40" spans="1:31" s="22" customFormat="1" ht="12.75">
      <c r="A40" s="199" t="s">
        <v>718</v>
      </c>
      <c r="B40" s="200" t="s">
        <v>122</v>
      </c>
      <c r="C40" s="339" t="s">
        <v>733</v>
      </c>
      <c r="D40" s="345" t="s">
        <v>145</v>
      </c>
      <c r="E40" s="480">
        <v>417</v>
      </c>
      <c r="F40" s="354" t="s">
        <v>745</v>
      </c>
      <c r="G40" s="348" t="s">
        <v>504</v>
      </c>
      <c r="H40" s="353">
        <v>1222</v>
      </c>
      <c r="I40" s="354">
        <v>1</v>
      </c>
      <c r="J40" s="367" t="s">
        <v>758</v>
      </c>
      <c r="K40" s="360"/>
      <c r="L40" s="126" t="s">
        <v>33</v>
      </c>
      <c r="M40" s="127" t="s">
        <v>116</v>
      </c>
      <c r="N40" s="205">
        <v>1</v>
      </c>
      <c r="O40" s="127"/>
      <c r="P40" s="127"/>
      <c r="Q40" s="127"/>
      <c r="R40" s="128">
        <v>0.15</v>
      </c>
      <c r="S40" s="231">
        <f t="shared" si="1"/>
        <v>0</v>
      </c>
      <c r="T40" s="207" t="s">
        <v>719</v>
      </c>
      <c r="U40" s="129"/>
      <c r="V40" s="129"/>
      <c r="W40" s="130"/>
      <c r="X40" s="130"/>
      <c r="Y40" s="172"/>
      <c r="Z40" s="132"/>
      <c r="AA40" s="129"/>
      <c r="AB40" s="189"/>
      <c r="AC40" s="235">
        <f t="shared" si="2"/>
        <v>0</v>
      </c>
      <c r="AD40" s="169"/>
      <c r="AE40" s="133"/>
    </row>
    <row r="41" spans="1:31" s="22" customFormat="1" ht="12.75">
      <c r="A41" s="199" t="s">
        <v>718</v>
      </c>
      <c r="B41" s="200" t="s">
        <v>122</v>
      </c>
      <c r="C41" s="339" t="s">
        <v>733</v>
      </c>
      <c r="D41" s="345" t="s">
        <v>145</v>
      </c>
      <c r="E41" s="480">
        <v>417</v>
      </c>
      <c r="F41" s="354" t="s">
        <v>745</v>
      </c>
      <c r="G41" s="348" t="s">
        <v>505</v>
      </c>
      <c r="H41" s="353">
        <v>1222</v>
      </c>
      <c r="I41" s="354">
        <v>1</v>
      </c>
      <c r="J41" s="367" t="s">
        <v>758</v>
      </c>
      <c r="K41" s="360"/>
      <c r="L41" s="126" t="s">
        <v>33</v>
      </c>
      <c r="M41" s="127" t="s">
        <v>115</v>
      </c>
      <c r="N41" s="205">
        <v>1</v>
      </c>
      <c r="O41" s="127"/>
      <c r="P41" s="127"/>
      <c r="Q41" s="127"/>
      <c r="R41" s="128">
        <v>0.15</v>
      </c>
      <c r="S41" s="231">
        <f t="shared" si="1"/>
        <v>0</v>
      </c>
      <c r="T41" s="207" t="s">
        <v>719</v>
      </c>
      <c r="U41" s="129"/>
      <c r="V41" s="129"/>
      <c r="W41" s="130"/>
      <c r="X41" s="130"/>
      <c r="Y41" s="172"/>
      <c r="Z41" s="132"/>
      <c r="AA41" s="129"/>
      <c r="AB41" s="189"/>
      <c r="AC41" s="235">
        <f t="shared" si="2"/>
        <v>0</v>
      </c>
      <c r="AD41" s="169"/>
      <c r="AE41" s="133"/>
    </row>
    <row r="42" spans="1:31" s="22" customFormat="1" ht="12.75">
      <c r="A42" s="199" t="s">
        <v>718</v>
      </c>
      <c r="B42" s="200" t="s">
        <v>122</v>
      </c>
      <c r="C42" s="339" t="s">
        <v>733</v>
      </c>
      <c r="D42" s="345" t="s">
        <v>145</v>
      </c>
      <c r="E42" s="480">
        <v>417</v>
      </c>
      <c r="F42" s="354" t="s">
        <v>745</v>
      </c>
      <c r="G42" s="348" t="s">
        <v>506</v>
      </c>
      <c r="H42" s="353">
        <v>1222</v>
      </c>
      <c r="I42" s="354">
        <v>1</v>
      </c>
      <c r="J42" s="367" t="s">
        <v>758</v>
      </c>
      <c r="K42" s="360"/>
      <c r="L42" s="126" t="s">
        <v>33</v>
      </c>
      <c r="M42" s="127" t="s">
        <v>120</v>
      </c>
      <c r="N42" s="205">
        <v>1</v>
      </c>
      <c r="O42" s="127"/>
      <c r="P42" s="127"/>
      <c r="Q42" s="127"/>
      <c r="R42" s="128">
        <v>0.15</v>
      </c>
      <c r="S42" s="231">
        <f t="shared" si="1"/>
        <v>0</v>
      </c>
      <c r="T42" s="207" t="s">
        <v>719</v>
      </c>
      <c r="U42" s="129"/>
      <c r="V42" s="129"/>
      <c r="W42" s="130"/>
      <c r="X42" s="130"/>
      <c r="Y42" s="172"/>
      <c r="Z42" s="132"/>
      <c r="AA42" s="129"/>
      <c r="AB42" s="189"/>
      <c r="AC42" s="235">
        <f t="shared" si="2"/>
        <v>0</v>
      </c>
      <c r="AD42" s="169"/>
      <c r="AE42" s="133"/>
    </row>
    <row r="43" spans="1:31" s="22" customFormat="1" ht="12.75">
      <c r="A43" s="199" t="s">
        <v>718</v>
      </c>
      <c r="B43" s="200" t="s">
        <v>122</v>
      </c>
      <c r="C43" s="339" t="s">
        <v>733</v>
      </c>
      <c r="D43" s="345" t="s">
        <v>145</v>
      </c>
      <c r="E43" s="480">
        <v>417</v>
      </c>
      <c r="F43" s="354" t="s">
        <v>745</v>
      </c>
      <c r="G43" s="348" t="s">
        <v>507</v>
      </c>
      <c r="H43" s="353">
        <v>1222</v>
      </c>
      <c r="I43" s="354">
        <v>1</v>
      </c>
      <c r="J43" s="367" t="s">
        <v>758</v>
      </c>
      <c r="K43" s="360"/>
      <c r="L43" s="126" t="s">
        <v>33</v>
      </c>
      <c r="M43" s="127" t="s">
        <v>728</v>
      </c>
      <c r="N43" s="205">
        <v>1</v>
      </c>
      <c r="O43" s="127"/>
      <c r="P43" s="127"/>
      <c r="Q43" s="127"/>
      <c r="R43" s="128">
        <v>0.15</v>
      </c>
      <c r="S43" s="231">
        <f t="shared" si="1"/>
        <v>0</v>
      </c>
      <c r="T43" s="207" t="s">
        <v>719</v>
      </c>
      <c r="U43" s="129"/>
      <c r="V43" s="129"/>
      <c r="W43" s="130"/>
      <c r="X43" s="130"/>
      <c r="Y43" s="172"/>
      <c r="Z43" s="132"/>
      <c r="AA43" s="129"/>
      <c r="AB43" s="189"/>
      <c r="AC43" s="235">
        <f t="shared" si="2"/>
        <v>0</v>
      </c>
      <c r="AD43" s="169"/>
      <c r="AE43" s="133"/>
    </row>
    <row r="44" spans="1:31" s="22" customFormat="1" ht="13.5" thickBot="1">
      <c r="A44" s="61" t="s">
        <v>718</v>
      </c>
      <c r="B44" s="62" t="s">
        <v>122</v>
      </c>
      <c r="C44" s="340" t="s">
        <v>733</v>
      </c>
      <c r="D44" s="361" t="s">
        <v>145</v>
      </c>
      <c r="E44" s="481">
        <v>417</v>
      </c>
      <c r="F44" s="365" t="s">
        <v>745</v>
      </c>
      <c r="G44" s="369"/>
      <c r="H44" s="364">
        <v>1222</v>
      </c>
      <c r="I44" s="365">
        <v>1</v>
      </c>
      <c r="J44" s="370" t="s">
        <v>758</v>
      </c>
      <c r="K44" s="366"/>
      <c r="L44" s="63" t="s">
        <v>49</v>
      </c>
      <c r="M44" s="64" t="s">
        <v>325</v>
      </c>
      <c r="N44" s="64">
        <v>1</v>
      </c>
      <c r="O44" s="64"/>
      <c r="P44" s="64"/>
      <c r="Q44" s="64"/>
      <c r="R44" s="65"/>
      <c r="S44" s="232">
        <f t="shared" si="1"/>
        <v>0</v>
      </c>
      <c r="T44" s="166" t="s">
        <v>719</v>
      </c>
      <c r="U44" s="66"/>
      <c r="V44" s="66"/>
      <c r="W44" s="122"/>
      <c r="X44" s="122"/>
      <c r="Y44" s="173"/>
      <c r="Z44" s="68"/>
      <c r="AA44" s="66"/>
      <c r="AB44" s="190"/>
      <c r="AC44" s="236">
        <f t="shared" si="2"/>
        <v>0</v>
      </c>
      <c r="AD44" s="170"/>
      <c r="AE44" s="69"/>
    </row>
  </sheetData>
  <sheetProtection/>
  <protectedRanges>
    <protectedRange sqref="N4:Q8" name="Plage5"/>
    <protectedRange sqref="T26:AB45 T46:AB981" name="Plage3"/>
    <protectedRange sqref="B1:B2" name="Plage1"/>
    <protectedRange sqref="R29 R31 A26:R26 R33:R41 A44:R45 A46:R981 G27:G41 F27:F43 A27:C43 K42:R43 K27:Q41 H27:J43 D27:E41 D42:G43" name="Plage2"/>
    <protectedRange sqref="AD26:AE45 AD46:AE981" name="Plage4"/>
    <protectedRange sqref="R27:R28" name="Plage2_5_1_4_1_6_2_1"/>
    <protectedRange sqref="R30" name="Plage2_5_1_4_1_6_2_2"/>
    <protectedRange sqref="R32" name="Plage2_5_1_4_1_6_2_3"/>
  </protectedRanges>
  <mergeCells count="35">
    <mergeCell ref="A5:A6"/>
    <mergeCell ref="A7:A8"/>
    <mergeCell ref="A9:A10"/>
    <mergeCell ref="N10:O10"/>
    <mergeCell ref="T22:X22"/>
    <mergeCell ref="Y22:AB22"/>
    <mergeCell ref="A11:A12"/>
    <mergeCell ref="A13:A14"/>
    <mergeCell ref="A15:A16"/>
    <mergeCell ref="A22:G22"/>
    <mergeCell ref="L23:L24"/>
    <mergeCell ref="M23:M24"/>
    <mergeCell ref="N23:N24"/>
    <mergeCell ref="O23:Q23"/>
    <mergeCell ref="H22:K22"/>
    <mergeCell ref="L22:R22"/>
    <mergeCell ref="R23:R24"/>
    <mergeCell ref="S23:S24"/>
    <mergeCell ref="T23:T24"/>
    <mergeCell ref="U23:U24"/>
    <mergeCell ref="AE22:AE24"/>
    <mergeCell ref="A23:A24"/>
    <mergeCell ref="B23:F23"/>
    <mergeCell ref="G23:G24"/>
    <mergeCell ref="H23:J23"/>
    <mergeCell ref="K23:K24"/>
    <mergeCell ref="AD23:AD24"/>
    <mergeCell ref="Z23:Z24"/>
    <mergeCell ref="AA23:AA24"/>
    <mergeCell ref="AB23:AB24"/>
    <mergeCell ref="AC23:AC24"/>
    <mergeCell ref="V23:V24"/>
    <mergeCell ref="W23:W24"/>
    <mergeCell ref="X23:X24"/>
    <mergeCell ref="Y23:Y24"/>
  </mergeCells>
  <dataValidations count="6">
    <dataValidation type="list" allowBlank="1" showInputMessage="1" showErrorMessage="1" sqref="W26:X44 Q5 T26:T44 AD26:AD44">
      <formula1>"O,N"</formula1>
    </dataValidation>
    <dataValidation type="list" allowBlank="1" showErrorMessage="1" prompt="&#10;" sqref="L26:L44">
      <formula1>"INFO,MOB,VER,ROC,DIV,LAB,FRAG"</formula1>
    </dataValidation>
    <dataValidation type="list" allowBlank="1" showInputMessage="1" showErrorMessage="1" sqref="Y26:Y44">
      <formula1>"DOCBUR,DOCBIBLIO"</formula1>
    </dataValidation>
    <dataValidation type="list" allowBlank="1" showInputMessage="1" showErrorMessage="1" sqref="AD25">
      <formula1>"O/N"</formula1>
    </dataValidation>
    <dataValidation type="list" allowBlank="1" showInputMessage="1" showErrorMessage="1" sqref="N4">
      <formula1>"BUR,SALLE ENSEIGNEMENT, SALLETP, LABO,STOCK REPRO,DIVERS"</formula1>
    </dataValidation>
    <dataValidation type="list" allowBlank="1" showInputMessage="1" showErrorMessage="1" sqref="Q4">
      <formula1>"A-1,A-2,B-1,B-2,C-1,C-2,D-1,D-2,E-1,E-2,F-1,F-2"</formula1>
    </dataValidation>
  </dataValidations>
  <printOptions/>
  <pageMargins left="0.787401575" right="0.787401575" top="0.984251969" bottom="0.984251969" header="0.4921259845" footer="0.492125984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B0F0"/>
  </sheetPr>
  <dimension ref="A1:AH45"/>
  <sheetViews>
    <sheetView zoomScalePageLayoutView="0" workbookViewId="0" topLeftCell="A15">
      <selection activeCell="F29" sqref="F29"/>
    </sheetView>
  </sheetViews>
  <sheetFormatPr defaultColWidth="11.421875" defaultRowHeight="12.75"/>
  <cols>
    <col min="1" max="1" width="15.8515625" style="5" customWidth="1"/>
    <col min="2" max="2" width="11.28125" style="5" customWidth="1"/>
    <col min="3" max="3" width="7.421875" style="5" customWidth="1"/>
    <col min="4" max="4" width="8.421875" style="5" customWidth="1"/>
    <col min="5" max="5" width="6.7109375" style="5" customWidth="1"/>
    <col min="6" max="6" width="23.140625" style="5" customWidth="1"/>
    <col min="7" max="7" width="9.57421875" style="7" customWidth="1"/>
    <col min="8" max="8" width="5.7109375" style="9" customWidth="1"/>
    <col min="9" max="9" width="4.421875" style="9" bestFit="1" customWidth="1"/>
    <col min="10" max="10" width="5.421875" style="9" bestFit="1" customWidth="1"/>
    <col min="11" max="11" width="10.00390625" style="9" customWidth="1"/>
    <col min="12" max="12" width="8.421875" style="5" customWidth="1"/>
    <col min="13" max="13" width="32.00390625" style="5" customWidth="1"/>
    <col min="14" max="14" width="3.8515625" style="5" bestFit="1" customWidth="1"/>
    <col min="15" max="15" width="5.00390625" style="5" bestFit="1" customWidth="1"/>
    <col min="16" max="16" width="6.7109375" style="5" customWidth="1"/>
    <col min="17" max="17" width="8.8515625" style="5" customWidth="1"/>
    <col min="18" max="18" width="10.7109375" style="5" customWidth="1"/>
    <col min="19" max="19" width="7.57421875" style="5" customWidth="1"/>
    <col min="20" max="20" width="8.140625" style="9" customWidth="1"/>
    <col min="21" max="22" width="9.8515625" style="9" customWidth="1"/>
    <col min="23" max="24" width="7.28125" style="9" customWidth="1"/>
    <col min="25" max="25" width="9.00390625" style="9" customWidth="1"/>
    <col min="26" max="26" width="24.140625" style="9" customWidth="1"/>
    <col min="27" max="27" width="8.00390625" style="9" bestFit="1" customWidth="1"/>
    <col min="28" max="28" width="8.7109375" style="9" bestFit="1" customWidth="1"/>
    <col min="29" max="30" width="5.7109375" style="9" bestFit="1" customWidth="1"/>
    <col min="31" max="31" width="29.140625" style="9" customWidth="1"/>
    <col min="32" max="33" width="13.7109375" style="5" customWidth="1"/>
    <col min="34" max="34" width="19.421875" style="5" customWidth="1"/>
    <col min="35" max="16384" width="11.421875" style="5" customWidth="1"/>
  </cols>
  <sheetData>
    <row r="1" spans="1:33" ht="21" customHeight="1">
      <c r="A1" s="114" t="s">
        <v>716</v>
      </c>
      <c r="B1" s="114"/>
      <c r="C1" s="117"/>
      <c r="D1" s="116"/>
      <c r="E1" s="116"/>
      <c r="F1" s="116"/>
      <c r="G1" s="116"/>
      <c r="H1" s="118"/>
      <c r="I1" s="118"/>
      <c r="J1" s="118"/>
      <c r="K1" s="118"/>
      <c r="L1" s="116"/>
      <c r="M1" s="116"/>
      <c r="N1" s="116"/>
      <c r="O1" s="116"/>
      <c r="P1" s="116"/>
      <c r="Q1" s="116"/>
      <c r="R1" s="117"/>
      <c r="S1" s="117"/>
      <c r="T1" s="118"/>
      <c r="U1" s="118"/>
      <c r="V1" s="118"/>
      <c r="W1" s="118"/>
      <c r="X1" s="119"/>
      <c r="Y1" s="119"/>
      <c r="Z1" s="119"/>
      <c r="AA1" s="119"/>
      <c r="AB1" s="119"/>
      <c r="AC1" s="119"/>
      <c r="AD1" s="119"/>
      <c r="AE1" s="118"/>
      <c r="AF1" s="2"/>
      <c r="AG1" s="2"/>
    </row>
    <row r="2" spans="1:33" ht="15.75">
      <c r="A2" s="18" t="s">
        <v>40</v>
      </c>
      <c r="B2" s="18" t="s">
        <v>145</v>
      </c>
      <c r="C2" s="19"/>
      <c r="D2" s="20"/>
      <c r="E2" s="20"/>
      <c r="F2" s="20"/>
      <c r="G2" s="20"/>
      <c r="H2" s="18"/>
      <c r="I2" s="21"/>
      <c r="J2" s="26"/>
      <c r="K2" s="19"/>
      <c r="L2" s="20"/>
      <c r="M2" s="20"/>
      <c r="N2" s="20"/>
      <c r="O2" s="20"/>
      <c r="P2" s="20"/>
      <c r="Q2" s="20"/>
      <c r="R2" s="19"/>
      <c r="S2" s="19"/>
      <c r="T2" s="21"/>
      <c r="U2" s="21"/>
      <c r="V2" s="21"/>
      <c r="W2" s="21"/>
      <c r="X2" s="250"/>
      <c r="Y2" s="250"/>
      <c r="Z2" s="250"/>
      <c r="AA2" s="250"/>
      <c r="AB2" s="250"/>
      <c r="AC2" s="250"/>
      <c r="AD2" s="250"/>
      <c r="AE2" s="21"/>
      <c r="AF2" s="2"/>
      <c r="AG2" s="2"/>
    </row>
    <row r="3" spans="1:31" s="2" customFormat="1" ht="16.5" thickBot="1">
      <c r="A3" s="137"/>
      <c r="B3" s="137"/>
      <c r="D3" s="138"/>
      <c r="E3" s="138"/>
      <c r="F3" s="138"/>
      <c r="G3" s="138"/>
      <c r="H3" s="137"/>
      <c r="I3" s="15"/>
      <c r="J3" s="143"/>
      <c r="L3" s="138"/>
      <c r="M3" s="138"/>
      <c r="N3" s="138"/>
      <c r="O3" s="138"/>
      <c r="P3" s="138"/>
      <c r="Q3" s="138"/>
      <c r="T3" s="15"/>
      <c r="U3" s="15"/>
      <c r="V3" s="15"/>
      <c r="W3" s="15"/>
      <c r="X3" s="16"/>
      <c r="Y3" s="16"/>
      <c r="Z3" s="16"/>
      <c r="AA3" s="16"/>
      <c r="AB3" s="16"/>
      <c r="AC3" s="16"/>
      <c r="AD3" s="16"/>
      <c r="AE3" s="15"/>
    </row>
    <row r="4" spans="1:31" ht="15.75">
      <c r="A4"/>
      <c r="B4"/>
      <c r="C4"/>
      <c r="D4"/>
      <c r="E4"/>
      <c r="F4"/>
      <c r="G4"/>
      <c r="H4"/>
      <c r="I4"/>
      <c r="J4"/>
      <c r="K4"/>
      <c r="L4" s="175" t="s">
        <v>67</v>
      </c>
      <c r="M4" s="176"/>
      <c r="N4" s="229" t="s">
        <v>82</v>
      </c>
      <c r="O4" s="177"/>
      <c r="P4" s="178"/>
      <c r="Q4" s="246" t="s">
        <v>68</v>
      </c>
      <c r="R4"/>
      <c r="S4" s="140"/>
      <c r="T4" s="138"/>
      <c r="U4" s="174"/>
      <c r="V4" s="174"/>
      <c r="W4" s="140"/>
      <c r="X4" s="140"/>
      <c r="Y4" s="16"/>
      <c r="Z4" s="15"/>
      <c r="AA4" s="15"/>
      <c r="AB4" s="15"/>
      <c r="AC4" s="15"/>
      <c r="AD4" s="15"/>
      <c r="AE4" s="15"/>
    </row>
    <row r="5" spans="1:31" ht="15.75">
      <c r="A5" s="408" t="s">
        <v>13</v>
      </c>
      <c r="B5" s="237" t="s">
        <v>100</v>
      </c>
      <c r="C5" s="187" t="s">
        <v>68</v>
      </c>
      <c r="D5" s="138"/>
      <c r="E5" s="138"/>
      <c r="F5" s="138"/>
      <c r="G5" s="138"/>
      <c r="H5" s="15"/>
      <c r="I5" s="15"/>
      <c r="J5" s="143"/>
      <c r="K5" s="2"/>
      <c r="L5" s="179" t="s">
        <v>98</v>
      </c>
      <c r="M5" s="180"/>
      <c r="N5" s="180"/>
      <c r="O5" s="181"/>
      <c r="P5" s="182"/>
      <c r="Q5" s="247" t="s">
        <v>99</v>
      </c>
      <c r="R5"/>
      <c r="S5" s="244"/>
      <c r="T5" s="138"/>
      <c r="U5" s="139"/>
      <c r="V5" s="139"/>
      <c r="W5" s="140"/>
      <c r="X5" s="141"/>
      <c r="Y5" s="16"/>
      <c r="Z5" s="15"/>
      <c r="AA5" s="15"/>
      <c r="AB5" s="15"/>
      <c r="AC5" s="15"/>
      <c r="AD5" s="15"/>
      <c r="AE5" s="15"/>
    </row>
    <row r="6" spans="1:31" ht="15.75">
      <c r="A6" s="409"/>
      <c r="B6" s="187"/>
      <c r="C6" s="187" t="s">
        <v>69</v>
      </c>
      <c r="D6" s="138"/>
      <c r="E6" s="138"/>
      <c r="F6" s="138"/>
      <c r="G6" s="138"/>
      <c r="H6" s="15"/>
      <c r="I6" s="15"/>
      <c r="J6" s="143"/>
      <c r="K6" s="2"/>
      <c r="L6" s="179" t="s">
        <v>101</v>
      </c>
      <c r="M6" s="180"/>
      <c r="N6" s="180"/>
      <c r="O6" s="181"/>
      <c r="P6" s="182"/>
      <c r="Q6" s="248">
        <v>0</v>
      </c>
      <c r="R6"/>
      <c r="S6" s="244"/>
      <c r="T6" s="138"/>
      <c r="U6" s="139"/>
      <c r="V6" s="139"/>
      <c r="W6" s="140"/>
      <c r="X6" s="141"/>
      <c r="Y6" s="16"/>
      <c r="Z6" s="15"/>
      <c r="AA6" s="15"/>
      <c r="AB6" s="15"/>
      <c r="AC6" s="15"/>
      <c r="AD6" s="15"/>
      <c r="AE6" s="15"/>
    </row>
    <row r="7" spans="1:31" ht="18" customHeight="1">
      <c r="A7" s="408" t="s">
        <v>66</v>
      </c>
      <c r="B7" s="237" t="s">
        <v>100</v>
      </c>
      <c r="C7" s="187" t="s">
        <v>70</v>
      </c>
      <c r="D7" s="138"/>
      <c r="E7" s="138"/>
      <c r="F7" s="138"/>
      <c r="G7" s="138"/>
      <c r="H7" s="15"/>
      <c r="I7" s="15"/>
      <c r="J7" s="143"/>
      <c r="K7" s="2"/>
      <c r="L7" s="179" t="s">
        <v>103</v>
      </c>
      <c r="M7" s="180"/>
      <c r="N7" s="180"/>
      <c r="O7" s="181"/>
      <c r="P7" s="182"/>
      <c r="Q7" s="251" t="e">
        <f>Q8/Q6</f>
        <v>#DIV/0!</v>
      </c>
      <c r="R7"/>
      <c r="S7" s="244"/>
      <c r="T7" s="138"/>
      <c r="U7" s="139"/>
      <c r="V7" s="139"/>
      <c r="W7" s="140"/>
      <c r="X7" s="141"/>
      <c r="Y7" s="16"/>
      <c r="Z7" s="15"/>
      <c r="AA7" s="15"/>
      <c r="AB7" s="15"/>
      <c r="AC7" s="15"/>
      <c r="AD7" s="15"/>
      <c r="AE7" s="15"/>
    </row>
    <row r="8" spans="1:31" ht="16.5" thickBot="1">
      <c r="A8" s="409"/>
      <c r="B8" s="187"/>
      <c r="C8" s="187" t="s">
        <v>71</v>
      </c>
      <c r="D8" s="138"/>
      <c r="E8" s="138"/>
      <c r="F8" s="138"/>
      <c r="G8" s="138"/>
      <c r="H8" s="15"/>
      <c r="I8" s="15"/>
      <c r="J8" s="143"/>
      <c r="K8" s="2"/>
      <c r="L8" s="183" t="s">
        <v>102</v>
      </c>
      <c r="M8" s="184"/>
      <c r="N8" s="184"/>
      <c r="O8" s="185"/>
      <c r="P8" s="186"/>
      <c r="Q8" s="249">
        <f>SUM($R$26:$R$983)+SUM($AB$26:$AB$983)</f>
        <v>6.366300000000003</v>
      </c>
      <c r="R8"/>
      <c r="S8" s="244"/>
      <c r="T8" s="138"/>
      <c r="U8" s="139"/>
      <c r="V8" s="139"/>
      <c r="W8" s="140"/>
      <c r="X8" s="142"/>
      <c r="Y8" s="16"/>
      <c r="Z8" s="15"/>
      <c r="AA8" s="15"/>
      <c r="AB8" s="15"/>
      <c r="AC8" s="15"/>
      <c r="AD8" s="15"/>
      <c r="AE8" s="15"/>
    </row>
    <row r="9" spans="1:31" ht="16.5" thickBot="1">
      <c r="A9" s="408" t="s">
        <v>14</v>
      </c>
      <c r="B9" s="237" t="s">
        <v>100</v>
      </c>
      <c r="C9" s="187" t="s">
        <v>72</v>
      </c>
      <c r="D9" s="138"/>
      <c r="E9" s="138"/>
      <c r="F9" s="138"/>
      <c r="G9" s="138"/>
      <c r="H9" s="15"/>
      <c r="I9" s="15"/>
      <c r="J9" s="143"/>
      <c r="K9" s="2"/>
      <c r="L9" s="137"/>
      <c r="M9" s="138"/>
      <c r="N9" s="138"/>
      <c r="O9" s="139"/>
      <c r="P9" s="140"/>
      <c r="Q9" s="142"/>
      <c r="R9" s="244"/>
      <c r="S9" s="244"/>
      <c r="T9" s="138"/>
      <c r="U9" s="139"/>
      <c r="V9" s="139"/>
      <c r="W9" s="140"/>
      <c r="X9" s="142"/>
      <c r="Y9" s="16"/>
      <c r="Z9" s="15"/>
      <c r="AA9" s="15"/>
      <c r="AB9" s="15"/>
      <c r="AC9" s="15"/>
      <c r="AD9" s="15"/>
      <c r="AE9" s="15"/>
    </row>
    <row r="10" spans="1:31" ht="24" customHeight="1" thickBot="1">
      <c r="A10" s="409"/>
      <c r="B10" s="187"/>
      <c r="C10" s="187" t="s">
        <v>73</v>
      </c>
      <c r="D10" s="138"/>
      <c r="E10" s="138"/>
      <c r="F10" s="138"/>
      <c r="G10" s="138"/>
      <c r="H10" s="15"/>
      <c r="I10" s="15"/>
      <c r="J10" s="143"/>
      <c r="K10" s="2"/>
      <c r="L10" s="239" t="s">
        <v>42</v>
      </c>
      <c r="M10" s="240"/>
      <c r="N10" s="406" t="s">
        <v>94</v>
      </c>
      <c r="O10" s="407"/>
      <c r="P10" s="230" t="s">
        <v>59</v>
      </c>
      <c r="Q10" s="230" t="s">
        <v>91</v>
      </c>
      <c r="R10" s="244"/>
      <c r="S10" s="244"/>
      <c r="T10" s="138"/>
      <c r="U10" s="139"/>
      <c r="V10" s="139"/>
      <c r="W10" s="140"/>
      <c r="X10" s="142"/>
      <c r="Y10" s="16"/>
      <c r="Z10" s="15"/>
      <c r="AA10" s="15"/>
      <c r="AB10" s="15"/>
      <c r="AC10" s="15"/>
      <c r="AD10" s="15"/>
      <c r="AE10" s="15"/>
    </row>
    <row r="11" spans="1:31" ht="16.5" thickBot="1">
      <c r="A11" s="408" t="s">
        <v>11</v>
      </c>
      <c r="B11" s="237" t="s">
        <v>100</v>
      </c>
      <c r="C11" s="187" t="s">
        <v>74</v>
      </c>
      <c r="D11" s="138"/>
      <c r="E11" s="138"/>
      <c r="F11" s="138"/>
      <c r="G11" s="138"/>
      <c r="H11" s="15"/>
      <c r="I11" s="15"/>
      <c r="J11" s="143"/>
      <c r="K11" s="2"/>
      <c r="L11" s="241" t="s">
        <v>83</v>
      </c>
      <c r="M11" s="242"/>
      <c r="N11" s="238"/>
      <c r="O11" s="243">
        <f>SUMIF($L$26:$L$983,"INFO",$R$26:$R$983)</f>
        <v>1.2</v>
      </c>
      <c r="P11" s="233">
        <f>SUMIF($L$26:$L$983,"INFO",$S$26:$S$983)</f>
        <v>0</v>
      </c>
      <c r="Q11" s="234">
        <f>O11-P11</f>
        <v>1.2</v>
      </c>
      <c r="R11" s="244"/>
      <c r="S11" s="244"/>
      <c r="T11" s="138"/>
      <c r="U11" s="139"/>
      <c r="V11" s="139"/>
      <c r="W11" s="140"/>
      <c r="X11" s="142"/>
      <c r="Y11" s="16"/>
      <c r="Z11" s="15"/>
      <c r="AA11" s="15"/>
      <c r="AB11" s="15"/>
      <c r="AC11" s="15"/>
      <c r="AD11" s="15"/>
      <c r="AE11" s="15"/>
    </row>
    <row r="12" spans="1:31" ht="16.5" thickBot="1">
      <c r="A12" s="409"/>
      <c r="B12" s="187"/>
      <c r="C12" s="187" t="s">
        <v>75</v>
      </c>
      <c r="D12" s="138"/>
      <c r="E12" s="138"/>
      <c r="F12" s="138"/>
      <c r="G12" s="138"/>
      <c r="H12" s="15"/>
      <c r="I12" s="15"/>
      <c r="J12" s="143"/>
      <c r="K12" s="2"/>
      <c r="L12" s="241" t="s">
        <v>84</v>
      </c>
      <c r="M12" s="242"/>
      <c r="N12" s="238"/>
      <c r="O12" s="233">
        <f>SUMIF($L$26:$L$983,"MOB",$R$26:$R$983)</f>
        <v>4.956300000000001</v>
      </c>
      <c r="P12" s="233">
        <f>SUMIF($L$26:$L$983,"MOB",$S$26:$S$983)</f>
        <v>0</v>
      </c>
      <c r="Q12" s="234">
        <f aca="true" t="shared" si="0" ref="Q12:Q19">O12-P12</f>
        <v>4.956300000000001</v>
      </c>
      <c r="R12" s="244"/>
      <c r="S12" s="244"/>
      <c r="T12" s="138"/>
      <c r="U12" s="139"/>
      <c r="V12" s="139"/>
      <c r="W12" s="140"/>
      <c r="X12" s="142"/>
      <c r="Y12" s="16"/>
      <c r="Z12" s="15"/>
      <c r="AA12" s="15"/>
      <c r="AB12" s="15"/>
      <c r="AC12" s="15"/>
      <c r="AD12" s="15"/>
      <c r="AE12" s="15"/>
    </row>
    <row r="13" spans="1:31" ht="16.5" thickBot="1">
      <c r="A13" s="408" t="s">
        <v>15</v>
      </c>
      <c r="B13" s="237" t="s">
        <v>100</v>
      </c>
      <c r="C13" s="187" t="s">
        <v>76</v>
      </c>
      <c r="D13" s="138"/>
      <c r="E13" s="138"/>
      <c r="F13" s="138"/>
      <c r="G13" s="138"/>
      <c r="H13" s="15"/>
      <c r="I13" s="15"/>
      <c r="J13" s="143"/>
      <c r="K13" s="2"/>
      <c r="L13" s="241" t="s">
        <v>85</v>
      </c>
      <c r="M13" s="242"/>
      <c r="N13" s="238"/>
      <c r="O13" s="233">
        <f>SUMIF($L$26:$L$976,"DIV",$R$26:$R$976)</f>
        <v>0.15</v>
      </c>
      <c r="P13" s="233">
        <f>SUMIF($L$26:$L$983,"DIV",$S$26:$S$983)</f>
        <v>0</v>
      </c>
      <c r="Q13" s="234">
        <f t="shared" si="0"/>
        <v>0.15</v>
      </c>
      <c r="R13" s="244"/>
      <c r="S13" s="244"/>
      <c r="T13" s="138"/>
      <c r="U13" s="139"/>
      <c r="V13" s="139"/>
      <c r="W13" s="140"/>
      <c r="X13" s="142"/>
      <c r="Y13" s="16"/>
      <c r="Z13" s="15"/>
      <c r="AA13" s="15"/>
      <c r="AB13" s="15"/>
      <c r="AC13" s="15"/>
      <c r="AD13" s="15"/>
      <c r="AE13" s="15"/>
    </row>
    <row r="14" spans="1:34" s="28" customFormat="1" ht="15.75" thickBot="1">
      <c r="A14" s="409"/>
      <c r="B14" s="187"/>
      <c r="C14" s="187" t="s">
        <v>77</v>
      </c>
      <c r="D14" s="27"/>
      <c r="E14" s="27"/>
      <c r="F14" s="27"/>
      <c r="G14" s="27"/>
      <c r="H14" s="11"/>
      <c r="I14" s="10"/>
      <c r="J14" s="10"/>
      <c r="K14" s="10"/>
      <c r="L14" s="241" t="s">
        <v>86</v>
      </c>
      <c r="M14" s="242"/>
      <c r="N14" s="238"/>
      <c r="O14" s="233">
        <f>SUMIF($L$26:$L$976,"LAB",$R$26:$R$976)</f>
        <v>0</v>
      </c>
      <c r="P14" s="233">
        <f>SUMIF($L$26:$L$983,"LAB",$S$26:$S$983)</f>
        <v>0</v>
      </c>
      <c r="Q14" s="234">
        <f t="shared" si="0"/>
        <v>0</v>
      </c>
      <c r="R14" s="245"/>
      <c r="S14" s="245"/>
      <c r="T14" s="11"/>
      <c r="U14" s="11"/>
      <c r="V14" s="11"/>
      <c r="W14" s="11"/>
      <c r="X14" s="10"/>
      <c r="Y14" s="10"/>
      <c r="Z14" s="10"/>
      <c r="AA14" s="10"/>
      <c r="AB14" s="10"/>
      <c r="AC14" s="10"/>
      <c r="AD14" s="10"/>
      <c r="AE14" s="11"/>
      <c r="AF14" s="27"/>
      <c r="AG14" s="27"/>
      <c r="AH14" s="8"/>
    </row>
    <row r="15" spans="1:31" ht="16.5" thickBot="1">
      <c r="A15" s="408" t="s">
        <v>65</v>
      </c>
      <c r="B15" s="237" t="s">
        <v>100</v>
      </c>
      <c r="C15" s="187" t="s">
        <v>78</v>
      </c>
      <c r="D15" s="138"/>
      <c r="E15" s="138"/>
      <c r="F15" s="138"/>
      <c r="G15" s="138"/>
      <c r="H15" s="15"/>
      <c r="I15" s="15"/>
      <c r="J15" s="143"/>
      <c r="K15" s="2"/>
      <c r="L15" s="241" t="s">
        <v>87</v>
      </c>
      <c r="M15" s="242"/>
      <c r="N15" s="238"/>
      <c r="O15" s="233">
        <f>SUMIF($L$26:$L$976,"FRAG",$R$26:$R$976)</f>
        <v>0</v>
      </c>
      <c r="P15" s="233">
        <f>SUMIF($L$26:$L$983,"FRAG",$S$26:$S$983)</f>
        <v>0</v>
      </c>
      <c r="Q15" s="234">
        <f t="shared" si="0"/>
        <v>0</v>
      </c>
      <c r="R15" s="244"/>
      <c r="S15" s="244"/>
      <c r="T15" s="138"/>
      <c r="U15" s="139"/>
      <c r="V15" s="139"/>
      <c r="W15" s="140"/>
      <c r="X15" s="142"/>
      <c r="Y15" s="16"/>
      <c r="Z15" s="15"/>
      <c r="AA15" s="15"/>
      <c r="AB15" s="15"/>
      <c r="AC15" s="15"/>
      <c r="AD15" s="15"/>
      <c r="AE15" s="15"/>
    </row>
    <row r="16" spans="1:31" ht="16.5" thickBot="1">
      <c r="A16" s="409"/>
      <c r="B16" s="187"/>
      <c r="C16" s="187" t="s">
        <v>79</v>
      </c>
      <c r="D16" s="138"/>
      <c r="E16" s="138"/>
      <c r="F16" s="138"/>
      <c r="G16" s="138"/>
      <c r="H16" s="15"/>
      <c r="I16" s="15"/>
      <c r="J16" s="143"/>
      <c r="K16" s="2"/>
      <c r="L16" s="241" t="s">
        <v>88</v>
      </c>
      <c r="M16" s="242"/>
      <c r="N16" s="238"/>
      <c r="O16" s="233">
        <f>SUMIF($L$26:$L$976,"VER",$R$26:$R$976)</f>
        <v>0</v>
      </c>
      <c r="P16" s="233">
        <f>SUMIF($L$26:$L$983,"VER",$S$26:$S$983)</f>
        <v>0</v>
      </c>
      <c r="Q16" s="234">
        <f t="shared" si="0"/>
        <v>0</v>
      </c>
      <c r="R16" s="244"/>
      <c r="S16" s="244"/>
      <c r="T16" s="138"/>
      <c r="U16" s="139"/>
      <c r="V16" s="139"/>
      <c r="W16" s="140"/>
      <c r="X16" s="142"/>
      <c r="Y16" s="16"/>
      <c r="Z16" s="15"/>
      <c r="AA16" s="15"/>
      <c r="AB16" s="15"/>
      <c r="AC16" s="15"/>
      <c r="AD16" s="15"/>
      <c r="AE16" s="15"/>
    </row>
    <row r="17" spans="1:31" ht="16.5" thickBot="1">
      <c r="A17" s="137"/>
      <c r="B17" s="137"/>
      <c r="C17" s="2"/>
      <c r="D17" s="138"/>
      <c r="E17" s="138"/>
      <c r="F17" s="138"/>
      <c r="G17" s="138"/>
      <c r="H17" s="15"/>
      <c r="I17" s="15"/>
      <c r="J17" s="143"/>
      <c r="K17" s="2"/>
      <c r="L17" s="241" t="s">
        <v>89</v>
      </c>
      <c r="M17" s="242"/>
      <c r="N17" s="238"/>
      <c r="O17" s="233">
        <f>SUMIF($L$26:$L$983,"ROC",$R$26:$R$983)</f>
        <v>0</v>
      </c>
      <c r="P17" s="233">
        <f>SUMIF($L$26:$L$983,"ROC",$S$26:$S$983)</f>
        <v>0</v>
      </c>
      <c r="Q17" s="234">
        <f t="shared" si="0"/>
        <v>0</v>
      </c>
      <c r="R17" s="244"/>
      <c r="S17" s="244"/>
      <c r="T17" s="138"/>
      <c r="U17" s="139"/>
      <c r="V17" s="139"/>
      <c r="W17" s="140"/>
      <c r="X17" s="142"/>
      <c r="Y17" s="16"/>
      <c r="Z17" s="15"/>
      <c r="AA17" s="15"/>
      <c r="AB17" s="15"/>
      <c r="AC17" s="15"/>
      <c r="AD17" s="15"/>
      <c r="AE17" s="15"/>
    </row>
    <row r="18" spans="1:34" s="28" customFormat="1" ht="15.75" thickBot="1">
      <c r="A18" s="50"/>
      <c r="B18" s="27"/>
      <c r="C18" s="29"/>
      <c r="D18" s="27"/>
      <c r="E18" s="27"/>
      <c r="F18" s="27"/>
      <c r="G18" s="27"/>
      <c r="H18" s="11"/>
      <c r="I18" s="10"/>
      <c r="J18" s="10"/>
      <c r="K18" s="10"/>
      <c r="L18" s="241" t="s">
        <v>96</v>
      </c>
      <c r="M18" s="242"/>
      <c r="N18" s="238"/>
      <c r="O18" s="233">
        <f>SUMIF($Y$26:$Y$983,"DOCBUR",$AB$26:$AB$983)</f>
        <v>0.06</v>
      </c>
      <c r="P18" s="233">
        <f>SUMIF($Y$26:$Y$983,"DOCBUR",$AC$26:$AC$983)</f>
        <v>0</v>
      </c>
      <c r="Q18" s="234">
        <f t="shared" si="0"/>
        <v>0.06</v>
      </c>
      <c r="R18" s="245"/>
      <c r="S18" s="245"/>
      <c r="T18" s="11"/>
      <c r="U18" s="11"/>
      <c r="V18" s="11"/>
      <c r="W18" s="11"/>
      <c r="X18" s="10"/>
      <c r="Y18" s="10"/>
      <c r="Z18" s="10"/>
      <c r="AA18" s="10"/>
      <c r="AB18" s="10"/>
      <c r="AC18" s="10"/>
      <c r="AD18" s="10"/>
      <c r="AE18" s="11"/>
      <c r="AF18" s="27"/>
      <c r="AG18" s="27"/>
      <c r="AH18" s="8"/>
    </row>
    <row r="19" spans="1:31" ht="16.5" thickBot="1">
      <c r="A19" s="137"/>
      <c r="B19" s="137"/>
      <c r="C19" s="2"/>
      <c r="D19" s="138"/>
      <c r="E19" s="138"/>
      <c r="F19" s="138"/>
      <c r="G19" s="138"/>
      <c r="H19" s="15"/>
      <c r="I19" s="15"/>
      <c r="J19" s="143"/>
      <c r="K19" s="2"/>
      <c r="L19" s="241" t="s">
        <v>97</v>
      </c>
      <c r="M19" s="242"/>
      <c r="N19" s="238"/>
      <c r="O19" s="233">
        <f>SUMIF($Y$26:$Y$983,"DOCBIBLIO",$AB$26:$AB$983)</f>
        <v>0</v>
      </c>
      <c r="P19" s="233">
        <f>SUMIF($Y$26:$Y$983,"DOCBIBLIO",$AC$26:$AC$983)</f>
        <v>0</v>
      </c>
      <c r="Q19" s="234">
        <f t="shared" si="0"/>
        <v>0</v>
      </c>
      <c r="R19" s="244"/>
      <c r="S19" s="244"/>
      <c r="T19" s="138"/>
      <c r="U19" s="139"/>
      <c r="V19" s="139"/>
      <c r="W19" s="140"/>
      <c r="X19" s="142"/>
      <c r="Y19" s="16"/>
      <c r="Z19" s="15"/>
      <c r="AA19" s="15"/>
      <c r="AB19" s="15"/>
      <c r="AC19" s="15"/>
      <c r="AD19" s="15"/>
      <c r="AE19" s="15"/>
    </row>
    <row r="20" spans="1:31" ht="15.75">
      <c r="A20" s="137"/>
      <c r="B20" s="137"/>
      <c r="C20" s="2"/>
      <c r="D20" s="138"/>
      <c r="E20" s="138"/>
      <c r="F20" s="138"/>
      <c r="G20" s="138"/>
      <c r="H20" s="15"/>
      <c r="I20" s="15"/>
      <c r="J20" s="143"/>
      <c r="K20" s="2"/>
      <c r="L20" s="137"/>
      <c r="M20" s="138"/>
      <c r="N20" s="138"/>
      <c r="O20" s="139"/>
      <c r="P20" s="140"/>
      <c r="Q20" s="142"/>
      <c r="R20" s="244"/>
      <c r="S20" s="244"/>
      <c r="T20" s="138"/>
      <c r="U20" s="139"/>
      <c r="V20" s="139"/>
      <c r="W20" s="140"/>
      <c r="X20" s="142"/>
      <c r="Y20" s="16"/>
      <c r="Z20" s="15"/>
      <c r="AA20" s="15"/>
      <c r="AB20" s="15"/>
      <c r="AC20" s="15"/>
      <c r="AD20" s="15"/>
      <c r="AE20" s="15"/>
    </row>
    <row r="21" spans="1:34" s="28" customFormat="1" ht="13.5" thickBot="1">
      <c r="A21" s="50"/>
      <c r="B21" s="27"/>
      <c r="C21" s="29"/>
      <c r="D21" s="27"/>
      <c r="E21" s="27"/>
      <c r="F21" s="27"/>
      <c r="G21" s="27"/>
      <c r="H21" s="11"/>
      <c r="I21" s="10"/>
      <c r="J21" s="10"/>
      <c r="K21" s="10"/>
      <c r="L21" s="27"/>
      <c r="M21" s="27"/>
      <c r="N21" s="27"/>
      <c r="O21" s="27"/>
      <c r="P21" s="27"/>
      <c r="Q21" s="27"/>
      <c r="R21" s="27"/>
      <c r="S21" s="27"/>
      <c r="T21" s="11"/>
      <c r="U21" s="11"/>
      <c r="V21" s="11"/>
      <c r="W21" s="11"/>
      <c r="X21" s="10"/>
      <c r="Y21" s="10"/>
      <c r="Z21" s="10"/>
      <c r="AA21" s="10"/>
      <c r="AB21" s="10"/>
      <c r="AC21" s="10"/>
      <c r="AD21" s="10"/>
      <c r="AE21" s="11"/>
      <c r="AF21" s="27"/>
      <c r="AG21" s="27"/>
      <c r="AH21" s="8"/>
    </row>
    <row r="22" spans="1:31" ht="12.75">
      <c r="A22" s="375" t="s">
        <v>16</v>
      </c>
      <c r="B22" s="376"/>
      <c r="C22" s="377"/>
      <c r="D22" s="377"/>
      <c r="E22" s="377"/>
      <c r="F22" s="377"/>
      <c r="G22" s="378"/>
      <c r="H22" s="372" t="s">
        <v>27</v>
      </c>
      <c r="I22" s="373"/>
      <c r="J22" s="373"/>
      <c r="K22" s="374"/>
      <c r="L22" s="372" t="s">
        <v>55</v>
      </c>
      <c r="M22" s="373"/>
      <c r="N22" s="373"/>
      <c r="O22" s="373"/>
      <c r="P22" s="373"/>
      <c r="Q22" s="373"/>
      <c r="R22" s="374"/>
      <c r="S22" s="163"/>
      <c r="T22" s="390" t="s">
        <v>95</v>
      </c>
      <c r="U22" s="391"/>
      <c r="V22" s="391"/>
      <c r="W22" s="391"/>
      <c r="X22" s="391"/>
      <c r="Y22" s="404" t="s">
        <v>35</v>
      </c>
      <c r="Z22" s="405"/>
      <c r="AA22" s="405"/>
      <c r="AB22" s="405"/>
      <c r="AC22" s="191"/>
      <c r="AD22" s="167"/>
      <c r="AE22" s="395" t="s">
        <v>0</v>
      </c>
    </row>
    <row r="23" spans="1:31" ht="12.75" customHeight="1">
      <c r="A23" s="382" t="s">
        <v>24</v>
      </c>
      <c r="B23" s="384" t="s">
        <v>25</v>
      </c>
      <c r="C23" s="385"/>
      <c r="D23" s="385"/>
      <c r="E23" s="385"/>
      <c r="F23" s="386"/>
      <c r="G23" s="383" t="s">
        <v>19</v>
      </c>
      <c r="H23" s="379"/>
      <c r="I23" s="380"/>
      <c r="J23" s="380"/>
      <c r="K23" s="381" t="s">
        <v>22</v>
      </c>
      <c r="L23" s="392" t="s">
        <v>4</v>
      </c>
      <c r="M23" s="393" t="s">
        <v>26</v>
      </c>
      <c r="N23" s="393" t="s">
        <v>20</v>
      </c>
      <c r="O23" s="380" t="s">
        <v>30</v>
      </c>
      <c r="P23" s="380"/>
      <c r="Q23" s="380"/>
      <c r="R23" s="388" t="s">
        <v>722</v>
      </c>
      <c r="S23" s="388" t="s">
        <v>92</v>
      </c>
      <c r="T23" s="379" t="s">
        <v>90</v>
      </c>
      <c r="U23" s="387" t="s">
        <v>44</v>
      </c>
      <c r="V23" s="387" t="s">
        <v>93</v>
      </c>
      <c r="W23" s="387" t="s">
        <v>48</v>
      </c>
      <c r="X23" s="394" t="s">
        <v>45</v>
      </c>
      <c r="Y23" s="401" t="s">
        <v>31</v>
      </c>
      <c r="Z23" s="399" t="s">
        <v>26</v>
      </c>
      <c r="AA23" s="399" t="s">
        <v>724</v>
      </c>
      <c r="AB23" s="399" t="s">
        <v>723</v>
      </c>
      <c r="AC23" s="387" t="s">
        <v>92</v>
      </c>
      <c r="AD23" s="398" t="s">
        <v>56</v>
      </c>
      <c r="AE23" s="396"/>
    </row>
    <row r="24" spans="1:31" ht="23.25" customHeight="1">
      <c r="A24" s="382"/>
      <c r="B24" s="25" t="s">
        <v>37</v>
      </c>
      <c r="C24" s="51" t="s">
        <v>17</v>
      </c>
      <c r="D24" s="51" t="s">
        <v>18</v>
      </c>
      <c r="E24" s="51" t="s">
        <v>23</v>
      </c>
      <c r="F24" s="120" t="s">
        <v>41</v>
      </c>
      <c r="G24" s="383" t="s">
        <v>19</v>
      </c>
      <c r="H24" s="123" t="s">
        <v>17</v>
      </c>
      <c r="I24" s="12" t="s">
        <v>18</v>
      </c>
      <c r="J24" s="12" t="s">
        <v>19</v>
      </c>
      <c r="K24" s="381"/>
      <c r="L24" s="392"/>
      <c r="M24" s="393" t="s">
        <v>26</v>
      </c>
      <c r="N24" s="393" t="s">
        <v>20</v>
      </c>
      <c r="O24" s="51" t="s">
        <v>80</v>
      </c>
      <c r="P24" s="51" t="s">
        <v>81</v>
      </c>
      <c r="Q24" s="51" t="s">
        <v>21</v>
      </c>
      <c r="R24" s="410"/>
      <c r="S24" s="389"/>
      <c r="T24" s="379"/>
      <c r="U24" s="387"/>
      <c r="V24" s="387"/>
      <c r="W24" s="387"/>
      <c r="X24" s="387"/>
      <c r="Y24" s="402"/>
      <c r="Z24" s="400"/>
      <c r="AA24" s="400"/>
      <c r="AB24" s="400"/>
      <c r="AC24" s="403"/>
      <c r="AD24" s="398"/>
      <c r="AE24" s="397"/>
    </row>
    <row r="25" spans="1:31" ht="12.75">
      <c r="A25" s="213"/>
      <c r="B25" s="214"/>
      <c r="C25" s="215"/>
      <c r="D25" s="215"/>
      <c r="E25" s="215"/>
      <c r="F25" s="215"/>
      <c r="G25" s="216"/>
      <c r="H25" s="217"/>
      <c r="I25" s="218"/>
      <c r="J25" s="218"/>
      <c r="K25" s="219"/>
      <c r="L25" s="213"/>
      <c r="M25" s="220"/>
      <c r="N25" s="220"/>
      <c r="O25" s="215"/>
      <c r="P25" s="215"/>
      <c r="Q25" s="215"/>
      <c r="R25" s="221"/>
      <c r="S25" s="222"/>
      <c r="T25" s="223"/>
      <c r="U25" s="223"/>
      <c r="V25" s="223"/>
      <c r="W25" s="223"/>
      <c r="X25" s="223"/>
      <c r="Y25" s="225"/>
      <c r="Z25" s="223"/>
      <c r="AA25" s="223"/>
      <c r="AB25" s="223"/>
      <c r="AC25" s="223"/>
      <c r="AD25" s="224"/>
      <c r="AE25" s="221"/>
    </row>
    <row r="26" spans="1:31" s="22" customFormat="1" ht="12.75">
      <c r="A26" s="199" t="s">
        <v>718</v>
      </c>
      <c r="B26" s="200" t="s">
        <v>122</v>
      </c>
      <c r="C26" s="339" t="s">
        <v>733</v>
      </c>
      <c r="D26" s="345" t="s">
        <v>145</v>
      </c>
      <c r="E26" s="346" t="s">
        <v>178</v>
      </c>
      <c r="F26" s="345" t="s">
        <v>760</v>
      </c>
      <c r="G26" s="348" t="s">
        <v>508</v>
      </c>
      <c r="H26" s="353">
        <v>1222</v>
      </c>
      <c r="I26" s="354">
        <v>2</v>
      </c>
      <c r="J26" s="367" t="s">
        <v>763</v>
      </c>
      <c r="K26" s="355"/>
      <c r="L26" s="201" t="s">
        <v>32</v>
      </c>
      <c r="M26" s="205" t="s">
        <v>144</v>
      </c>
      <c r="N26" s="205">
        <v>1</v>
      </c>
      <c r="O26" s="205">
        <v>70</v>
      </c>
      <c r="P26" s="205">
        <v>65</v>
      </c>
      <c r="Q26" s="205">
        <v>70</v>
      </c>
      <c r="R26" s="128">
        <f>(O26*P26*Q26)/1000000</f>
        <v>0.3185</v>
      </c>
      <c r="S26" s="231">
        <f aca="true" t="shared" si="1" ref="S26:S39">IF(T26="O",R26,0)</f>
        <v>0</v>
      </c>
      <c r="T26" s="207" t="s">
        <v>719</v>
      </c>
      <c r="U26" s="202"/>
      <c r="V26" s="202"/>
      <c r="W26" s="208"/>
      <c r="X26" s="208"/>
      <c r="Y26" s="209"/>
      <c r="Z26" s="210"/>
      <c r="AA26" s="202"/>
      <c r="AB26" s="202"/>
      <c r="AC26" s="235">
        <f aca="true" t="shared" si="2" ref="AC26:AC39">IF(AD26="O",AB26,0)</f>
        <v>0</v>
      </c>
      <c r="AD26" s="211"/>
      <c r="AE26" s="212"/>
    </row>
    <row r="27" spans="1:31" s="22" customFormat="1" ht="12.75">
      <c r="A27" s="199" t="s">
        <v>718</v>
      </c>
      <c r="B27" s="200" t="s">
        <v>122</v>
      </c>
      <c r="C27" s="339" t="s">
        <v>733</v>
      </c>
      <c r="D27" s="345" t="s">
        <v>145</v>
      </c>
      <c r="E27" s="346" t="s">
        <v>178</v>
      </c>
      <c r="F27" s="345"/>
      <c r="G27" s="348" t="s">
        <v>510</v>
      </c>
      <c r="H27" s="353"/>
      <c r="I27" s="354"/>
      <c r="J27" s="346"/>
      <c r="K27" s="355" t="s">
        <v>768</v>
      </c>
      <c r="L27" s="201" t="s">
        <v>32</v>
      </c>
      <c r="M27" s="205" t="s">
        <v>509</v>
      </c>
      <c r="N27" s="205">
        <v>1</v>
      </c>
      <c r="O27" s="205">
        <v>60</v>
      </c>
      <c r="P27" s="205">
        <v>40</v>
      </c>
      <c r="Q27" s="205">
        <v>73</v>
      </c>
      <c r="R27" s="206">
        <v>0.25</v>
      </c>
      <c r="S27" s="231">
        <f t="shared" si="1"/>
        <v>0</v>
      </c>
      <c r="T27" s="207" t="s">
        <v>719</v>
      </c>
      <c r="U27" s="202"/>
      <c r="V27" s="202"/>
      <c r="W27" s="208"/>
      <c r="X27" s="208"/>
      <c r="Y27" s="209"/>
      <c r="Z27" s="210"/>
      <c r="AA27" s="202"/>
      <c r="AB27" s="202"/>
      <c r="AC27" s="235">
        <f t="shared" si="2"/>
        <v>0</v>
      </c>
      <c r="AD27" s="211"/>
      <c r="AE27" s="212"/>
    </row>
    <row r="28" spans="1:31" s="22" customFormat="1" ht="12.75">
      <c r="A28" s="199" t="s">
        <v>718</v>
      </c>
      <c r="B28" s="200" t="s">
        <v>122</v>
      </c>
      <c r="C28" s="339" t="s">
        <v>733</v>
      </c>
      <c r="D28" s="345" t="s">
        <v>145</v>
      </c>
      <c r="E28" s="346" t="s">
        <v>178</v>
      </c>
      <c r="F28" s="347"/>
      <c r="G28" s="348" t="s">
        <v>511</v>
      </c>
      <c r="H28" s="349"/>
      <c r="I28" s="350"/>
      <c r="J28" s="351"/>
      <c r="K28" s="352" t="s">
        <v>768</v>
      </c>
      <c r="L28" s="201" t="s">
        <v>32</v>
      </c>
      <c r="M28" s="53" t="s">
        <v>119</v>
      </c>
      <c r="N28" s="205">
        <v>1</v>
      </c>
      <c r="O28" s="53">
        <v>60</v>
      </c>
      <c r="P28" s="53">
        <v>40</v>
      </c>
      <c r="Q28" s="53">
        <v>73</v>
      </c>
      <c r="R28" s="55">
        <v>0.25</v>
      </c>
      <c r="S28" s="231">
        <f t="shared" si="1"/>
        <v>0</v>
      </c>
      <c r="T28" s="207" t="s">
        <v>719</v>
      </c>
      <c r="U28" s="56"/>
      <c r="V28" s="56"/>
      <c r="W28" s="121"/>
      <c r="X28" s="121"/>
      <c r="Y28" s="171"/>
      <c r="Z28" s="58"/>
      <c r="AA28" s="56"/>
      <c r="AB28" s="188"/>
      <c r="AC28" s="235">
        <f t="shared" si="2"/>
        <v>0</v>
      </c>
      <c r="AD28" s="168"/>
      <c r="AE28" s="59"/>
    </row>
    <row r="29" spans="1:31" s="22" customFormat="1" ht="12.75">
      <c r="A29" s="199" t="s">
        <v>718</v>
      </c>
      <c r="B29" s="200" t="s">
        <v>122</v>
      </c>
      <c r="C29" s="339" t="s">
        <v>733</v>
      </c>
      <c r="D29" s="345" t="s">
        <v>145</v>
      </c>
      <c r="E29" s="346" t="s">
        <v>178</v>
      </c>
      <c r="F29" s="354" t="s">
        <v>760</v>
      </c>
      <c r="G29" s="348" t="s">
        <v>512</v>
      </c>
      <c r="H29" s="353">
        <v>1222</v>
      </c>
      <c r="I29" s="354">
        <v>2</v>
      </c>
      <c r="J29" s="367" t="s">
        <v>763</v>
      </c>
      <c r="K29" s="355"/>
      <c r="L29" s="201" t="s">
        <v>32</v>
      </c>
      <c r="M29" s="205" t="s">
        <v>106</v>
      </c>
      <c r="N29" s="205">
        <v>1</v>
      </c>
      <c r="O29" s="205">
        <v>160</v>
      </c>
      <c r="P29" s="205">
        <v>80</v>
      </c>
      <c r="Q29" s="205">
        <v>73</v>
      </c>
      <c r="R29" s="206">
        <v>0.92</v>
      </c>
      <c r="S29" s="231">
        <f t="shared" si="1"/>
        <v>0</v>
      </c>
      <c r="T29" s="207" t="s">
        <v>719</v>
      </c>
      <c r="U29" s="202"/>
      <c r="V29" s="202"/>
      <c r="W29" s="208"/>
      <c r="X29" s="208"/>
      <c r="Y29" s="209"/>
      <c r="Z29" s="210"/>
      <c r="AA29" s="202"/>
      <c r="AB29" s="202"/>
      <c r="AC29" s="235">
        <f t="shared" si="2"/>
        <v>0</v>
      </c>
      <c r="AD29" s="211"/>
      <c r="AE29" s="212" t="s">
        <v>147</v>
      </c>
    </row>
    <row r="30" spans="1:31" s="22" customFormat="1" ht="12.75">
      <c r="A30" s="199" t="s">
        <v>718</v>
      </c>
      <c r="B30" s="200" t="s">
        <v>122</v>
      </c>
      <c r="C30" s="339" t="s">
        <v>733</v>
      </c>
      <c r="D30" s="345" t="s">
        <v>145</v>
      </c>
      <c r="E30" s="346" t="s">
        <v>178</v>
      </c>
      <c r="F30" s="354" t="s">
        <v>760</v>
      </c>
      <c r="G30" s="348" t="s">
        <v>513</v>
      </c>
      <c r="H30" s="353">
        <v>1222</v>
      </c>
      <c r="I30" s="354">
        <v>2</v>
      </c>
      <c r="J30" s="367" t="s">
        <v>763</v>
      </c>
      <c r="K30" s="355"/>
      <c r="L30" s="201" t="s">
        <v>32</v>
      </c>
      <c r="M30" s="205" t="s">
        <v>108</v>
      </c>
      <c r="N30" s="205">
        <v>1</v>
      </c>
      <c r="O30" s="205">
        <v>120</v>
      </c>
      <c r="P30" s="205">
        <v>40</v>
      </c>
      <c r="Q30" s="205">
        <v>200</v>
      </c>
      <c r="R30" s="206">
        <v>1.2</v>
      </c>
      <c r="S30" s="231">
        <f t="shared" si="1"/>
        <v>0</v>
      </c>
      <c r="T30" s="207" t="s">
        <v>719</v>
      </c>
      <c r="U30" s="202"/>
      <c r="V30" s="202"/>
      <c r="W30" s="208"/>
      <c r="X30" s="208"/>
      <c r="Y30" s="209"/>
      <c r="Z30" s="210"/>
      <c r="AA30" s="202"/>
      <c r="AB30" s="202"/>
      <c r="AC30" s="235">
        <f t="shared" si="2"/>
        <v>0</v>
      </c>
      <c r="AD30" s="211"/>
      <c r="AE30" s="212"/>
    </row>
    <row r="31" spans="1:31" s="22" customFormat="1" ht="12.75">
      <c r="A31" s="199" t="s">
        <v>718</v>
      </c>
      <c r="B31" s="200" t="s">
        <v>122</v>
      </c>
      <c r="C31" s="339" t="s">
        <v>733</v>
      </c>
      <c r="D31" s="345" t="s">
        <v>145</v>
      </c>
      <c r="E31" s="346" t="s">
        <v>178</v>
      </c>
      <c r="F31" s="354" t="s">
        <v>760</v>
      </c>
      <c r="G31" s="348" t="s">
        <v>514</v>
      </c>
      <c r="H31" s="353">
        <v>1222</v>
      </c>
      <c r="I31" s="354">
        <v>2</v>
      </c>
      <c r="J31" s="367" t="s">
        <v>763</v>
      </c>
      <c r="K31" s="352"/>
      <c r="L31" s="201" t="s">
        <v>32</v>
      </c>
      <c r="M31" s="53" t="s">
        <v>124</v>
      </c>
      <c r="N31" s="205">
        <v>1</v>
      </c>
      <c r="O31" s="53">
        <v>80</v>
      </c>
      <c r="P31" s="53">
        <v>40</v>
      </c>
      <c r="Q31" s="53">
        <v>200</v>
      </c>
      <c r="R31" s="55">
        <v>0.71</v>
      </c>
      <c r="S31" s="231">
        <f t="shared" si="1"/>
        <v>0</v>
      </c>
      <c r="T31" s="207" t="s">
        <v>719</v>
      </c>
      <c r="U31" s="56"/>
      <c r="V31" s="56"/>
      <c r="W31" s="121"/>
      <c r="X31" s="121"/>
      <c r="Y31" s="171"/>
      <c r="Z31" s="58"/>
      <c r="AA31" s="56"/>
      <c r="AB31" s="188"/>
      <c r="AC31" s="235">
        <f t="shared" si="2"/>
        <v>0</v>
      </c>
      <c r="AD31" s="168"/>
      <c r="AE31" s="59"/>
    </row>
    <row r="32" spans="1:31" s="22" customFormat="1" ht="12.75">
      <c r="A32" s="199" t="s">
        <v>718</v>
      </c>
      <c r="B32" s="200" t="s">
        <v>122</v>
      </c>
      <c r="C32" s="339" t="s">
        <v>733</v>
      </c>
      <c r="D32" s="345" t="s">
        <v>145</v>
      </c>
      <c r="E32" s="346" t="s">
        <v>178</v>
      </c>
      <c r="F32" s="354" t="s">
        <v>760</v>
      </c>
      <c r="G32" s="348" t="s">
        <v>515</v>
      </c>
      <c r="H32" s="353">
        <v>1222</v>
      </c>
      <c r="I32" s="354">
        <v>2</v>
      </c>
      <c r="J32" s="367" t="s">
        <v>763</v>
      </c>
      <c r="K32" s="352"/>
      <c r="L32" s="201" t="s">
        <v>32</v>
      </c>
      <c r="M32" s="53" t="s">
        <v>113</v>
      </c>
      <c r="N32" s="205">
        <v>1</v>
      </c>
      <c r="O32" s="53"/>
      <c r="P32" s="53"/>
      <c r="Q32" s="53"/>
      <c r="R32" s="55">
        <v>0.5</v>
      </c>
      <c r="S32" s="231">
        <f t="shared" si="1"/>
        <v>0</v>
      </c>
      <c r="T32" s="207" t="s">
        <v>719</v>
      </c>
      <c r="U32" s="56"/>
      <c r="V32" s="56"/>
      <c r="W32" s="121"/>
      <c r="X32" s="121"/>
      <c r="Y32" s="171"/>
      <c r="Z32" s="58"/>
      <c r="AA32" s="56"/>
      <c r="AB32" s="188"/>
      <c r="AC32" s="235">
        <f t="shared" si="2"/>
        <v>0</v>
      </c>
      <c r="AD32" s="168"/>
      <c r="AE32" s="59"/>
    </row>
    <row r="33" spans="1:31" s="22" customFormat="1" ht="12.75">
      <c r="A33" s="199" t="s">
        <v>718</v>
      </c>
      <c r="B33" s="200" t="s">
        <v>122</v>
      </c>
      <c r="C33" s="339" t="s">
        <v>733</v>
      </c>
      <c r="D33" s="345" t="s">
        <v>145</v>
      </c>
      <c r="E33" s="346" t="s">
        <v>178</v>
      </c>
      <c r="F33" s="354" t="s">
        <v>760</v>
      </c>
      <c r="G33" s="348" t="s">
        <v>516</v>
      </c>
      <c r="H33" s="353">
        <v>1222</v>
      </c>
      <c r="I33" s="354">
        <v>2</v>
      </c>
      <c r="J33" s="367" t="s">
        <v>763</v>
      </c>
      <c r="K33" s="360"/>
      <c r="L33" s="201" t="s">
        <v>32</v>
      </c>
      <c r="M33" s="127" t="s">
        <v>113</v>
      </c>
      <c r="N33" s="205">
        <v>1</v>
      </c>
      <c r="O33" s="127"/>
      <c r="P33" s="127"/>
      <c r="Q33" s="127"/>
      <c r="R33" s="128">
        <v>0.5</v>
      </c>
      <c r="S33" s="231">
        <f t="shared" si="1"/>
        <v>0</v>
      </c>
      <c r="T33" s="207" t="s">
        <v>719</v>
      </c>
      <c r="U33" s="129"/>
      <c r="V33" s="129"/>
      <c r="W33" s="130"/>
      <c r="X33" s="130"/>
      <c r="Y33" s="172"/>
      <c r="Z33" s="132"/>
      <c r="AA33" s="129"/>
      <c r="AB33" s="189"/>
      <c r="AC33" s="235">
        <f t="shared" si="2"/>
        <v>0</v>
      </c>
      <c r="AD33" s="169"/>
      <c r="AE33" s="133"/>
    </row>
    <row r="34" spans="1:31" s="22" customFormat="1" ht="12.75">
      <c r="A34" s="199" t="s">
        <v>718</v>
      </c>
      <c r="B34" s="200" t="s">
        <v>122</v>
      </c>
      <c r="C34" s="339" t="s">
        <v>733</v>
      </c>
      <c r="D34" s="345" t="s">
        <v>145</v>
      </c>
      <c r="E34" s="346" t="s">
        <v>178</v>
      </c>
      <c r="F34" s="354" t="s">
        <v>760</v>
      </c>
      <c r="G34" s="348" t="s">
        <v>517</v>
      </c>
      <c r="H34" s="353">
        <v>1222</v>
      </c>
      <c r="I34" s="354">
        <v>2</v>
      </c>
      <c r="J34" s="367" t="s">
        <v>763</v>
      </c>
      <c r="K34" s="360"/>
      <c r="L34" s="201" t="s">
        <v>49</v>
      </c>
      <c r="M34" s="127" t="s">
        <v>132</v>
      </c>
      <c r="N34" s="205">
        <v>1</v>
      </c>
      <c r="O34" s="127"/>
      <c r="P34" s="127"/>
      <c r="Q34" s="127"/>
      <c r="R34" s="128">
        <v>0.15</v>
      </c>
      <c r="S34" s="231">
        <f t="shared" si="1"/>
        <v>0</v>
      </c>
      <c r="T34" s="207" t="s">
        <v>719</v>
      </c>
      <c r="U34" s="129"/>
      <c r="V34" s="129"/>
      <c r="W34" s="130"/>
      <c r="X34" s="130"/>
      <c r="Y34" s="172"/>
      <c r="Z34" s="132"/>
      <c r="AA34" s="129"/>
      <c r="AB34" s="189"/>
      <c r="AC34" s="235">
        <f t="shared" si="2"/>
        <v>0</v>
      </c>
      <c r="AD34" s="169"/>
      <c r="AE34" s="133"/>
    </row>
    <row r="35" spans="1:31" s="22" customFormat="1" ht="12.75">
      <c r="A35" s="199" t="s">
        <v>718</v>
      </c>
      <c r="B35" s="200" t="s">
        <v>122</v>
      </c>
      <c r="C35" s="339" t="s">
        <v>733</v>
      </c>
      <c r="D35" s="345" t="s">
        <v>145</v>
      </c>
      <c r="E35" s="346" t="s">
        <v>178</v>
      </c>
      <c r="F35" s="354" t="s">
        <v>760</v>
      </c>
      <c r="G35" s="348" t="s">
        <v>518</v>
      </c>
      <c r="H35" s="353">
        <v>1222</v>
      </c>
      <c r="I35" s="354">
        <v>2</v>
      </c>
      <c r="J35" s="367" t="s">
        <v>763</v>
      </c>
      <c r="K35" s="360"/>
      <c r="L35" s="126" t="s">
        <v>33</v>
      </c>
      <c r="M35" s="127" t="s">
        <v>116</v>
      </c>
      <c r="N35" s="205">
        <v>1</v>
      </c>
      <c r="O35" s="127"/>
      <c r="P35" s="127"/>
      <c r="Q35" s="127"/>
      <c r="R35" s="128">
        <v>0.15</v>
      </c>
      <c r="S35" s="231">
        <f t="shared" si="1"/>
        <v>0</v>
      </c>
      <c r="T35" s="207" t="s">
        <v>719</v>
      </c>
      <c r="U35" s="129"/>
      <c r="V35" s="129"/>
      <c r="W35" s="130"/>
      <c r="X35" s="130"/>
      <c r="Y35" s="172"/>
      <c r="Z35" s="132"/>
      <c r="AA35" s="129"/>
      <c r="AB35" s="189"/>
      <c r="AC35" s="235">
        <f t="shared" si="2"/>
        <v>0</v>
      </c>
      <c r="AD35" s="169"/>
      <c r="AE35" s="133"/>
    </row>
    <row r="36" spans="1:31" s="22" customFormat="1" ht="12.75">
      <c r="A36" s="199" t="s">
        <v>718</v>
      </c>
      <c r="B36" s="200" t="s">
        <v>122</v>
      </c>
      <c r="C36" s="339" t="s">
        <v>733</v>
      </c>
      <c r="D36" s="345" t="s">
        <v>145</v>
      </c>
      <c r="E36" s="346" t="s">
        <v>178</v>
      </c>
      <c r="F36" s="354" t="s">
        <v>760</v>
      </c>
      <c r="G36" s="348" t="s">
        <v>519</v>
      </c>
      <c r="H36" s="353">
        <v>1222</v>
      </c>
      <c r="I36" s="354">
        <v>2</v>
      </c>
      <c r="J36" s="367" t="s">
        <v>763</v>
      </c>
      <c r="K36" s="360"/>
      <c r="L36" s="126" t="s">
        <v>33</v>
      </c>
      <c r="M36" s="127" t="s">
        <v>116</v>
      </c>
      <c r="N36" s="205">
        <v>1</v>
      </c>
      <c r="O36" s="127"/>
      <c r="P36" s="127"/>
      <c r="Q36" s="127"/>
      <c r="R36" s="128">
        <v>0.15</v>
      </c>
      <c r="S36" s="231">
        <f t="shared" si="1"/>
        <v>0</v>
      </c>
      <c r="T36" s="207" t="s">
        <v>719</v>
      </c>
      <c r="U36" s="129"/>
      <c r="V36" s="129"/>
      <c r="W36" s="130"/>
      <c r="X36" s="130"/>
      <c r="Y36" s="172"/>
      <c r="Z36" s="132"/>
      <c r="AA36" s="129"/>
      <c r="AB36" s="189"/>
      <c r="AC36" s="235">
        <f t="shared" si="2"/>
        <v>0</v>
      </c>
      <c r="AD36" s="169"/>
      <c r="AE36" s="133"/>
    </row>
    <row r="37" spans="1:31" s="22" customFormat="1" ht="12.75">
      <c r="A37" s="199" t="s">
        <v>718</v>
      </c>
      <c r="B37" s="200" t="s">
        <v>122</v>
      </c>
      <c r="C37" s="339" t="s">
        <v>733</v>
      </c>
      <c r="D37" s="345" t="s">
        <v>145</v>
      </c>
      <c r="E37" s="346" t="s">
        <v>178</v>
      </c>
      <c r="F37" s="354" t="s">
        <v>760</v>
      </c>
      <c r="G37" s="348" t="s">
        <v>520</v>
      </c>
      <c r="H37" s="353">
        <v>1222</v>
      </c>
      <c r="I37" s="354">
        <v>2</v>
      </c>
      <c r="J37" s="367" t="s">
        <v>763</v>
      </c>
      <c r="K37" s="360"/>
      <c r="L37" s="126" t="s">
        <v>33</v>
      </c>
      <c r="M37" s="127" t="s">
        <v>116</v>
      </c>
      <c r="N37" s="205">
        <v>1</v>
      </c>
      <c r="O37" s="127"/>
      <c r="P37" s="127"/>
      <c r="Q37" s="127"/>
      <c r="R37" s="128">
        <v>0.15</v>
      </c>
      <c r="S37" s="231">
        <f t="shared" si="1"/>
        <v>0</v>
      </c>
      <c r="T37" s="207" t="s">
        <v>719</v>
      </c>
      <c r="U37" s="129"/>
      <c r="V37" s="129"/>
      <c r="W37" s="130"/>
      <c r="X37" s="130"/>
      <c r="Y37" s="172"/>
      <c r="Z37" s="132"/>
      <c r="AA37" s="129"/>
      <c r="AB37" s="189"/>
      <c r="AC37" s="235">
        <f t="shared" si="2"/>
        <v>0</v>
      </c>
      <c r="AD37" s="169"/>
      <c r="AE37" s="133"/>
    </row>
    <row r="38" spans="1:31" s="22" customFormat="1" ht="12.75">
      <c r="A38" s="199" t="s">
        <v>718</v>
      </c>
      <c r="B38" s="200" t="s">
        <v>122</v>
      </c>
      <c r="C38" s="339" t="s">
        <v>733</v>
      </c>
      <c r="D38" s="345" t="s">
        <v>145</v>
      </c>
      <c r="E38" s="346" t="s">
        <v>178</v>
      </c>
      <c r="F38" s="354" t="s">
        <v>760</v>
      </c>
      <c r="G38" s="348" t="s">
        <v>521</v>
      </c>
      <c r="H38" s="353">
        <v>1222</v>
      </c>
      <c r="I38" s="354">
        <v>2</v>
      </c>
      <c r="J38" s="367" t="s">
        <v>763</v>
      </c>
      <c r="K38" s="360"/>
      <c r="L38" s="126" t="s">
        <v>33</v>
      </c>
      <c r="M38" s="127" t="s">
        <v>116</v>
      </c>
      <c r="N38" s="205">
        <v>1</v>
      </c>
      <c r="O38" s="127"/>
      <c r="P38" s="127"/>
      <c r="Q38" s="127"/>
      <c r="R38" s="128">
        <v>0.15</v>
      </c>
      <c r="S38" s="231">
        <f t="shared" si="1"/>
        <v>0</v>
      </c>
      <c r="T38" s="207" t="s">
        <v>719</v>
      </c>
      <c r="U38" s="129"/>
      <c r="V38" s="129"/>
      <c r="W38" s="130"/>
      <c r="X38" s="130"/>
      <c r="Y38" s="172"/>
      <c r="Z38" s="132"/>
      <c r="AA38" s="129"/>
      <c r="AB38" s="189"/>
      <c r="AC38" s="235">
        <f t="shared" si="2"/>
        <v>0</v>
      </c>
      <c r="AD38" s="169"/>
      <c r="AE38" s="133"/>
    </row>
    <row r="39" spans="1:31" s="22" customFormat="1" ht="12.75">
      <c r="A39" s="199" t="s">
        <v>718</v>
      </c>
      <c r="B39" s="200" t="s">
        <v>122</v>
      </c>
      <c r="C39" s="339" t="s">
        <v>733</v>
      </c>
      <c r="D39" s="345" t="s">
        <v>145</v>
      </c>
      <c r="E39" s="346" t="s">
        <v>178</v>
      </c>
      <c r="F39" s="354" t="s">
        <v>760</v>
      </c>
      <c r="G39" s="348" t="s">
        <v>522</v>
      </c>
      <c r="H39" s="353">
        <v>1222</v>
      </c>
      <c r="I39" s="354">
        <v>2</v>
      </c>
      <c r="J39" s="367" t="s">
        <v>763</v>
      </c>
      <c r="K39" s="360"/>
      <c r="L39" s="126" t="s">
        <v>33</v>
      </c>
      <c r="M39" s="127" t="s">
        <v>115</v>
      </c>
      <c r="N39" s="205">
        <v>1</v>
      </c>
      <c r="O39" s="127"/>
      <c r="P39" s="127"/>
      <c r="Q39" s="127"/>
      <c r="R39" s="128">
        <v>0.15</v>
      </c>
      <c r="S39" s="231">
        <f t="shared" si="1"/>
        <v>0</v>
      </c>
      <c r="T39" s="207" t="s">
        <v>719</v>
      </c>
      <c r="U39" s="129"/>
      <c r="V39" s="129"/>
      <c r="W39" s="130"/>
      <c r="X39" s="130"/>
      <c r="Y39" s="172"/>
      <c r="Z39" s="132"/>
      <c r="AA39" s="129"/>
      <c r="AB39" s="189"/>
      <c r="AC39" s="235">
        <f t="shared" si="2"/>
        <v>0</v>
      </c>
      <c r="AD39" s="169"/>
      <c r="AE39" s="133"/>
    </row>
    <row r="40" spans="1:31" s="22" customFormat="1" ht="12.75">
      <c r="A40" s="199" t="s">
        <v>718</v>
      </c>
      <c r="B40" s="200" t="s">
        <v>122</v>
      </c>
      <c r="C40" s="339" t="s">
        <v>733</v>
      </c>
      <c r="D40" s="345" t="s">
        <v>145</v>
      </c>
      <c r="E40" s="346" t="s">
        <v>178</v>
      </c>
      <c r="F40" s="354" t="s">
        <v>760</v>
      </c>
      <c r="G40" s="348" t="s">
        <v>524</v>
      </c>
      <c r="H40" s="353">
        <v>1222</v>
      </c>
      <c r="I40" s="354">
        <v>2</v>
      </c>
      <c r="J40" s="367" t="s">
        <v>763</v>
      </c>
      <c r="K40" s="360"/>
      <c r="L40" s="126" t="s">
        <v>33</v>
      </c>
      <c r="M40" s="127" t="s">
        <v>120</v>
      </c>
      <c r="N40" s="205">
        <v>1</v>
      </c>
      <c r="O40" s="127"/>
      <c r="P40" s="127"/>
      <c r="Q40" s="127"/>
      <c r="R40" s="128">
        <v>0.15</v>
      </c>
      <c r="S40" s="231">
        <f aca="true" t="shared" si="3" ref="S40:S45">IF(T40="O",R40,0)</f>
        <v>0</v>
      </c>
      <c r="T40" s="207" t="s">
        <v>719</v>
      </c>
      <c r="U40" s="129"/>
      <c r="V40" s="129"/>
      <c r="W40" s="130"/>
      <c r="X40" s="130"/>
      <c r="Y40" s="172"/>
      <c r="Z40" s="132"/>
      <c r="AA40" s="129"/>
      <c r="AB40" s="189"/>
      <c r="AC40" s="235">
        <f aca="true" t="shared" si="4" ref="AC40:AC45">IF(AD40="O",AB40,0)</f>
        <v>0</v>
      </c>
      <c r="AD40" s="169"/>
      <c r="AE40" s="133"/>
    </row>
    <row r="41" spans="1:31" s="22" customFormat="1" ht="12.75">
      <c r="A41" s="199" t="s">
        <v>718</v>
      </c>
      <c r="B41" s="200" t="s">
        <v>122</v>
      </c>
      <c r="C41" s="339" t="s">
        <v>733</v>
      </c>
      <c r="D41" s="345" t="s">
        <v>145</v>
      </c>
      <c r="E41" s="346" t="s">
        <v>178</v>
      </c>
      <c r="F41" s="354" t="s">
        <v>760</v>
      </c>
      <c r="G41" s="483" t="s">
        <v>720</v>
      </c>
      <c r="H41" s="353">
        <v>1222</v>
      </c>
      <c r="I41" s="354">
        <v>2</v>
      </c>
      <c r="J41" s="367" t="s">
        <v>763</v>
      </c>
      <c r="K41" s="360"/>
      <c r="L41" s="126" t="s">
        <v>32</v>
      </c>
      <c r="M41" s="127" t="s">
        <v>729</v>
      </c>
      <c r="N41" s="271">
        <v>1</v>
      </c>
      <c r="O41" s="127">
        <v>45</v>
      </c>
      <c r="P41" s="127">
        <v>60</v>
      </c>
      <c r="Q41" s="127">
        <v>57</v>
      </c>
      <c r="R41" s="128">
        <f>(O41*P41*Q41)/1000000</f>
        <v>0.1539</v>
      </c>
      <c r="S41" s="231">
        <f t="shared" si="3"/>
        <v>0</v>
      </c>
      <c r="T41" s="207" t="s">
        <v>719</v>
      </c>
      <c r="U41" s="129"/>
      <c r="V41" s="129"/>
      <c r="W41" s="130"/>
      <c r="X41" s="130"/>
      <c r="Y41" s="172"/>
      <c r="Z41" s="132"/>
      <c r="AA41" s="129"/>
      <c r="AB41" s="189"/>
      <c r="AC41" s="235">
        <f t="shared" si="4"/>
        <v>0</v>
      </c>
      <c r="AD41" s="169"/>
      <c r="AE41" s="133"/>
    </row>
    <row r="42" spans="1:31" s="22" customFormat="1" ht="12.75">
      <c r="A42" s="199" t="s">
        <v>718</v>
      </c>
      <c r="B42" s="200" t="s">
        <v>122</v>
      </c>
      <c r="C42" s="339" t="s">
        <v>733</v>
      </c>
      <c r="D42" s="345" t="s">
        <v>145</v>
      </c>
      <c r="E42" s="346" t="s">
        <v>178</v>
      </c>
      <c r="F42" s="354" t="s">
        <v>760</v>
      </c>
      <c r="G42" s="483" t="s">
        <v>721</v>
      </c>
      <c r="H42" s="353">
        <v>1222</v>
      </c>
      <c r="I42" s="354">
        <v>2</v>
      </c>
      <c r="J42" s="367" t="s">
        <v>763</v>
      </c>
      <c r="K42" s="360"/>
      <c r="L42" s="126" t="s">
        <v>32</v>
      </c>
      <c r="M42" s="127" t="s">
        <v>729</v>
      </c>
      <c r="N42" s="271">
        <v>1</v>
      </c>
      <c r="O42" s="127">
        <v>45</v>
      </c>
      <c r="P42" s="127">
        <v>60</v>
      </c>
      <c r="Q42" s="127">
        <v>57</v>
      </c>
      <c r="R42" s="128">
        <f>(O42*P42*Q42)/1000000</f>
        <v>0.1539</v>
      </c>
      <c r="S42" s="231">
        <f t="shared" si="3"/>
        <v>0</v>
      </c>
      <c r="T42" s="207" t="s">
        <v>719</v>
      </c>
      <c r="U42" s="129"/>
      <c r="V42" s="129"/>
      <c r="W42" s="130"/>
      <c r="X42" s="130"/>
      <c r="Y42" s="172"/>
      <c r="Z42" s="132"/>
      <c r="AA42" s="129"/>
      <c r="AB42" s="189"/>
      <c r="AC42" s="235">
        <f t="shared" si="4"/>
        <v>0</v>
      </c>
      <c r="AD42" s="169"/>
      <c r="AE42" s="133"/>
    </row>
    <row r="43" spans="1:31" s="22" customFormat="1" ht="12.75">
      <c r="A43" s="199" t="s">
        <v>718</v>
      </c>
      <c r="B43" s="200" t="s">
        <v>122</v>
      </c>
      <c r="C43" s="339" t="s">
        <v>733</v>
      </c>
      <c r="D43" s="345" t="s">
        <v>145</v>
      </c>
      <c r="E43" s="346" t="s">
        <v>178</v>
      </c>
      <c r="F43" s="356" t="s">
        <v>760</v>
      </c>
      <c r="G43" s="348" t="s">
        <v>731</v>
      </c>
      <c r="H43" s="353">
        <v>1222</v>
      </c>
      <c r="I43" s="354">
        <v>2</v>
      </c>
      <c r="J43" s="367" t="s">
        <v>763</v>
      </c>
      <c r="K43" s="360"/>
      <c r="L43" s="201" t="s">
        <v>33</v>
      </c>
      <c r="M43" s="127" t="s">
        <v>730</v>
      </c>
      <c r="N43" s="205">
        <v>1</v>
      </c>
      <c r="O43" s="127"/>
      <c r="P43" s="127"/>
      <c r="Q43" s="127"/>
      <c r="R43" s="128">
        <v>0.15</v>
      </c>
      <c r="S43" s="231">
        <f t="shared" si="3"/>
        <v>0</v>
      </c>
      <c r="T43" s="207" t="s">
        <v>719</v>
      </c>
      <c r="U43" s="129"/>
      <c r="V43" s="129"/>
      <c r="W43" s="130"/>
      <c r="X43" s="130"/>
      <c r="Y43" s="172"/>
      <c r="Z43" s="132"/>
      <c r="AA43" s="129"/>
      <c r="AB43" s="189"/>
      <c r="AC43" s="235">
        <f t="shared" si="4"/>
        <v>0</v>
      </c>
      <c r="AD43" s="169"/>
      <c r="AE43" s="133"/>
    </row>
    <row r="44" spans="1:31" s="22" customFormat="1" ht="12.75">
      <c r="A44" s="199" t="s">
        <v>718</v>
      </c>
      <c r="B44" s="200" t="s">
        <v>122</v>
      </c>
      <c r="C44" s="339" t="s">
        <v>733</v>
      </c>
      <c r="D44" s="345" t="s">
        <v>145</v>
      </c>
      <c r="E44" s="346" t="s">
        <v>178</v>
      </c>
      <c r="F44" s="356" t="s">
        <v>760</v>
      </c>
      <c r="G44" s="348" t="s">
        <v>732</v>
      </c>
      <c r="H44" s="353">
        <v>1222</v>
      </c>
      <c r="I44" s="354">
        <v>2</v>
      </c>
      <c r="J44" s="367" t="s">
        <v>763</v>
      </c>
      <c r="K44" s="360"/>
      <c r="L44" s="201" t="s">
        <v>33</v>
      </c>
      <c r="M44" s="127" t="s">
        <v>116</v>
      </c>
      <c r="N44" s="205">
        <v>1</v>
      </c>
      <c r="O44" s="127"/>
      <c r="P44" s="127"/>
      <c r="Q44" s="127"/>
      <c r="R44" s="128">
        <v>0.15</v>
      </c>
      <c r="S44" s="231">
        <f t="shared" si="3"/>
        <v>0</v>
      </c>
      <c r="T44" s="207" t="s">
        <v>719</v>
      </c>
      <c r="U44" s="129"/>
      <c r="V44" s="129"/>
      <c r="W44" s="130"/>
      <c r="X44" s="130"/>
      <c r="Y44" s="172"/>
      <c r="Z44" s="132"/>
      <c r="AA44" s="129"/>
      <c r="AB44" s="189"/>
      <c r="AC44" s="235">
        <f t="shared" si="4"/>
        <v>0</v>
      </c>
      <c r="AD44" s="169"/>
      <c r="AE44" s="133"/>
    </row>
    <row r="45" spans="1:31" s="22" customFormat="1" ht="13.5" thickBot="1">
      <c r="A45" s="199" t="s">
        <v>718</v>
      </c>
      <c r="B45" s="62" t="s">
        <v>122</v>
      </c>
      <c r="C45" s="340" t="s">
        <v>733</v>
      </c>
      <c r="D45" s="361" t="s">
        <v>145</v>
      </c>
      <c r="E45" s="362" t="s">
        <v>178</v>
      </c>
      <c r="F45" s="365" t="s">
        <v>760</v>
      </c>
      <c r="G45" s="369"/>
      <c r="H45" s="364">
        <v>1222</v>
      </c>
      <c r="I45" s="365">
        <v>2</v>
      </c>
      <c r="J45" s="370" t="s">
        <v>763</v>
      </c>
      <c r="K45" s="366"/>
      <c r="L45" s="63" t="s">
        <v>49</v>
      </c>
      <c r="M45" s="64" t="s">
        <v>109</v>
      </c>
      <c r="N45" s="64"/>
      <c r="O45" s="64"/>
      <c r="P45" s="64"/>
      <c r="Q45" s="64"/>
      <c r="R45" s="65"/>
      <c r="S45" s="232">
        <f t="shared" si="3"/>
        <v>0</v>
      </c>
      <c r="T45" s="166" t="s">
        <v>719</v>
      </c>
      <c r="U45" s="66"/>
      <c r="V45" s="66"/>
      <c r="W45" s="122"/>
      <c r="X45" s="122"/>
      <c r="Y45" s="173" t="s">
        <v>60</v>
      </c>
      <c r="Z45" s="68"/>
      <c r="AA45" s="66">
        <v>1</v>
      </c>
      <c r="AB45" s="190">
        <v>0.06</v>
      </c>
      <c r="AC45" s="236">
        <f t="shared" si="4"/>
        <v>0</v>
      </c>
      <c r="AD45" s="170" t="s">
        <v>719</v>
      </c>
      <c r="AE45" s="69"/>
    </row>
  </sheetData>
  <sheetProtection/>
  <protectedRanges>
    <protectedRange sqref="N4:Q8" name="Plage5"/>
    <protectedRange sqref="T26:AB42 T45:AB948" name="Plage3"/>
    <protectedRange sqref="B1:B2" name="Plage1"/>
    <protectedRange sqref="A26:Q26 A39:A43 B39 A45:R46 A47:R948 A27:B38 A40:E40 G40 F39:F40 A41:B42 K39:R42 H39:J44 D39:G39 D27:R38 D41:G42 C27:C44" name="Plage2"/>
    <protectedRange sqref="AD26:AE42 AD45:AE948" name="Plage4"/>
    <protectedRange sqref="R26" name="Plage2_5_1_4_1_6_2"/>
    <protectedRange sqref="T43:AB43" name="Plage3_1"/>
    <protectedRange sqref="B43 F44 K43:R43 D43:G43" name="Plage2_1"/>
    <protectedRange sqref="AD43:AE43" name="Plage4_1"/>
    <protectedRange sqref="T44:AB44" name="Plage3_2"/>
    <protectedRange sqref="A44:B44 G44 K44:R44 D44:E44" name="Plage2_2"/>
    <protectedRange sqref="AD44:AE44" name="Plage4_2"/>
  </protectedRanges>
  <mergeCells count="35">
    <mergeCell ref="A5:A6"/>
    <mergeCell ref="A7:A8"/>
    <mergeCell ref="A9:A10"/>
    <mergeCell ref="N10:O10"/>
    <mergeCell ref="T22:X22"/>
    <mergeCell ref="Y22:AB22"/>
    <mergeCell ref="A11:A12"/>
    <mergeCell ref="A13:A14"/>
    <mergeCell ref="A15:A16"/>
    <mergeCell ref="A22:G22"/>
    <mergeCell ref="L23:L24"/>
    <mergeCell ref="M23:M24"/>
    <mergeCell ref="N23:N24"/>
    <mergeCell ref="O23:Q23"/>
    <mergeCell ref="H22:K22"/>
    <mergeCell ref="L22:R22"/>
    <mergeCell ref="R23:R24"/>
    <mergeCell ref="S23:S24"/>
    <mergeCell ref="T23:T24"/>
    <mergeCell ref="U23:U24"/>
    <mergeCell ref="AE22:AE24"/>
    <mergeCell ref="A23:A24"/>
    <mergeCell ref="B23:F23"/>
    <mergeCell ref="G23:G24"/>
    <mergeCell ref="H23:J23"/>
    <mergeCell ref="K23:K24"/>
    <mergeCell ref="AD23:AD24"/>
    <mergeCell ref="Z23:Z24"/>
    <mergeCell ref="AA23:AA24"/>
    <mergeCell ref="AB23:AB24"/>
    <mergeCell ref="AC23:AC24"/>
    <mergeCell ref="V23:V24"/>
    <mergeCell ref="W23:W24"/>
    <mergeCell ref="X23:X24"/>
    <mergeCell ref="Y23:Y24"/>
  </mergeCells>
  <dataValidations count="6">
    <dataValidation type="list" allowBlank="1" showInputMessage="1" showErrorMessage="1" sqref="T26:T45 Q5 W26:X45 AD26:AD45">
      <formula1>"O,N"</formula1>
    </dataValidation>
    <dataValidation type="list" allowBlank="1" showErrorMessage="1" prompt="&#10;" sqref="L26:L45">
      <formula1>"INFO,MOB,VER,ROC,DIV,LAB,FRAG"</formula1>
    </dataValidation>
    <dataValidation type="list" allowBlank="1" showInputMessage="1" showErrorMessage="1" sqref="Y26:Y45">
      <formula1>"DOCBUR,DOCBIBLIO"</formula1>
    </dataValidation>
    <dataValidation type="list" allowBlank="1" showInputMessage="1" showErrorMessage="1" sqref="AD25">
      <formula1>"O/N"</formula1>
    </dataValidation>
    <dataValidation type="list" allowBlank="1" showInputMessage="1" showErrorMessage="1" sqref="N4">
      <formula1>"BUR,SALLE ENSEIGNEMENT, SALLETP, LABO,STOCK REPRO,DIVERS"</formula1>
    </dataValidation>
    <dataValidation type="list" allowBlank="1" showInputMessage="1" showErrorMessage="1" sqref="Q4">
      <formula1>"A-1,A-2,B-1,B-2,C-1,C-2,D-1,D-2,E-1,E-2,F-1,F-2"</formula1>
    </dataValidation>
  </dataValidations>
  <printOptions/>
  <pageMargins left="0.787401575" right="0.787401575" top="0.984251969" bottom="0.984251969" header="0.4921259845" footer="0.4921259845"/>
  <pageSetup orientation="portrait" paperSize="9"/>
  <ignoredErrors>
    <ignoredError sqref="E45 E26:E38 E39:E4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AH47"/>
  <sheetViews>
    <sheetView tabSelected="1" zoomScalePageLayoutView="0" workbookViewId="0" topLeftCell="B16">
      <selection activeCell="L56" sqref="L56"/>
    </sheetView>
  </sheetViews>
  <sheetFormatPr defaultColWidth="11.421875" defaultRowHeight="12.75"/>
  <cols>
    <col min="1" max="1" width="15.8515625" style="5" customWidth="1"/>
    <col min="2" max="2" width="11.28125" style="5" customWidth="1"/>
    <col min="3" max="3" width="7.421875" style="5" customWidth="1"/>
    <col min="4" max="4" width="8.421875" style="5" customWidth="1"/>
    <col min="5" max="5" width="6.7109375" style="5" customWidth="1"/>
    <col min="6" max="6" width="16.28125" style="5" customWidth="1"/>
    <col min="7" max="7" width="9.57421875" style="7" customWidth="1"/>
    <col min="8" max="8" width="5.7109375" style="9" customWidth="1"/>
    <col min="9" max="9" width="4.421875" style="9" bestFit="1" customWidth="1"/>
    <col min="10" max="10" width="5.421875" style="9" bestFit="1" customWidth="1"/>
    <col min="11" max="11" width="10.00390625" style="9" customWidth="1"/>
    <col min="12" max="12" width="8.421875" style="5" customWidth="1"/>
    <col min="13" max="13" width="32.00390625" style="5" customWidth="1"/>
    <col min="14" max="14" width="3.8515625" style="5" bestFit="1" customWidth="1"/>
    <col min="15" max="15" width="5.00390625" style="5" bestFit="1" customWidth="1"/>
    <col min="16" max="16" width="6.7109375" style="5" customWidth="1"/>
    <col min="17" max="17" width="8.8515625" style="5" customWidth="1"/>
    <col min="18" max="18" width="10.7109375" style="5" customWidth="1"/>
    <col min="19" max="19" width="7.57421875" style="5" customWidth="1"/>
    <col min="20" max="20" width="8.140625" style="9" customWidth="1"/>
    <col min="21" max="22" width="9.8515625" style="9" customWidth="1"/>
    <col min="23" max="24" width="7.28125" style="9" customWidth="1"/>
    <col min="25" max="25" width="9.00390625" style="9" customWidth="1"/>
    <col min="26" max="26" width="24.140625" style="9" customWidth="1"/>
    <col min="27" max="27" width="8.00390625" style="9" bestFit="1" customWidth="1"/>
    <col min="28" max="28" width="8.7109375" style="9" bestFit="1" customWidth="1"/>
    <col min="29" max="30" width="5.7109375" style="9" bestFit="1" customWidth="1"/>
    <col min="31" max="31" width="29.140625" style="9" customWidth="1"/>
    <col min="32" max="33" width="13.7109375" style="5" customWidth="1"/>
    <col min="34" max="34" width="19.421875" style="5" customWidth="1"/>
    <col min="35" max="16384" width="11.421875" style="5" customWidth="1"/>
  </cols>
  <sheetData>
    <row r="1" spans="1:33" ht="21" customHeight="1">
      <c r="A1" s="114" t="s">
        <v>716</v>
      </c>
      <c r="B1" s="114"/>
      <c r="C1" s="117"/>
      <c r="D1" s="116"/>
      <c r="E1" s="116"/>
      <c r="F1" s="116"/>
      <c r="G1" s="116"/>
      <c r="H1" s="118"/>
      <c r="I1" s="118"/>
      <c r="J1" s="118"/>
      <c r="K1" s="118"/>
      <c r="L1" s="116"/>
      <c r="M1" s="116"/>
      <c r="N1" s="116"/>
      <c r="O1" s="116"/>
      <c r="P1" s="116"/>
      <c r="Q1" s="116"/>
      <c r="R1" s="117"/>
      <c r="S1" s="117"/>
      <c r="T1" s="118"/>
      <c r="U1" s="118"/>
      <c r="V1" s="118"/>
      <c r="W1" s="118"/>
      <c r="X1" s="119"/>
      <c r="Y1" s="119"/>
      <c r="Z1" s="119"/>
      <c r="AA1" s="119"/>
      <c r="AB1" s="119"/>
      <c r="AC1" s="119"/>
      <c r="AD1" s="119"/>
      <c r="AE1" s="118"/>
      <c r="AF1" s="2"/>
      <c r="AG1" s="2"/>
    </row>
    <row r="2" spans="1:33" ht="15.75">
      <c r="A2" s="18" t="s">
        <v>40</v>
      </c>
      <c r="B2" s="18" t="s">
        <v>145</v>
      </c>
      <c r="C2" s="19"/>
      <c r="D2" s="20"/>
      <c r="E2" s="20"/>
      <c r="F2" s="20"/>
      <c r="G2" s="20"/>
      <c r="H2" s="18"/>
      <c r="I2" s="21"/>
      <c r="J2" s="26"/>
      <c r="K2" s="19"/>
      <c r="L2" s="20"/>
      <c r="M2" s="20"/>
      <c r="N2" s="20"/>
      <c r="O2" s="20"/>
      <c r="P2" s="20"/>
      <c r="Q2" s="20"/>
      <c r="R2" s="19"/>
      <c r="S2" s="19"/>
      <c r="T2" s="21"/>
      <c r="U2" s="21"/>
      <c r="V2" s="21"/>
      <c r="W2" s="21"/>
      <c r="X2" s="250"/>
      <c r="Y2" s="250"/>
      <c r="Z2" s="250"/>
      <c r="AA2" s="250"/>
      <c r="AB2" s="250"/>
      <c r="AC2" s="250"/>
      <c r="AD2" s="250"/>
      <c r="AE2" s="21"/>
      <c r="AF2" s="2"/>
      <c r="AG2" s="2"/>
    </row>
    <row r="3" spans="1:31" s="2" customFormat="1" ht="16.5" thickBot="1">
      <c r="A3" s="137"/>
      <c r="B3" s="137"/>
      <c r="D3" s="138"/>
      <c r="E3" s="138"/>
      <c r="F3" s="138"/>
      <c r="G3" s="138"/>
      <c r="H3" s="137"/>
      <c r="I3" s="15"/>
      <c r="J3" s="143"/>
      <c r="L3" s="138"/>
      <c r="M3" s="138"/>
      <c r="N3" s="138"/>
      <c r="O3" s="138"/>
      <c r="P3" s="138"/>
      <c r="Q3" s="138"/>
      <c r="T3" s="15"/>
      <c r="U3" s="15"/>
      <c r="V3" s="15"/>
      <c r="W3" s="15"/>
      <c r="X3" s="16"/>
      <c r="Y3" s="16"/>
      <c r="Z3" s="16"/>
      <c r="AA3" s="16"/>
      <c r="AB3" s="16"/>
      <c r="AC3" s="16"/>
      <c r="AD3" s="16"/>
      <c r="AE3" s="15"/>
    </row>
    <row r="4" spans="1:31" ht="15.75">
      <c r="A4"/>
      <c r="B4"/>
      <c r="C4"/>
      <c r="D4"/>
      <c r="E4"/>
      <c r="F4"/>
      <c r="G4"/>
      <c r="H4"/>
      <c r="I4"/>
      <c r="J4"/>
      <c r="K4"/>
      <c r="L4" s="175" t="s">
        <v>67</v>
      </c>
      <c r="M4" s="176"/>
      <c r="N4" s="229" t="s">
        <v>82</v>
      </c>
      <c r="O4" s="177"/>
      <c r="P4" s="178"/>
      <c r="Q4" s="246" t="s">
        <v>68</v>
      </c>
      <c r="R4"/>
      <c r="S4" s="140"/>
      <c r="T4" s="138"/>
      <c r="U4" s="174"/>
      <c r="V4" s="174"/>
      <c r="W4" s="140"/>
      <c r="X4" s="140"/>
      <c r="Y4" s="16"/>
      <c r="Z4" s="15"/>
      <c r="AA4" s="15"/>
      <c r="AB4" s="15"/>
      <c r="AC4" s="15"/>
      <c r="AD4" s="15"/>
      <c r="AE4" s="15"/>
    </row>
    <row r="5" spans="1:31" ht="15.75">
      <c r="A5" s="408" t="s">
        <v>13</v>
      </c>
      <c r="B5" s="237" t="s">
        <v>100</v>
      </c>
      <c r="C5" s="187" t="s">
        <v>68</v>
      </c>
      <c r="D5" s="138"/>
      <c r="E5" s="138"/>
      <c r="F5" s="138"/>
      <c r="G5" s="138"/>
      <c r="H5" s="15"/>
      <c r="I5" s="15"/>
      <c r="J5" s="143"/>
      <c r="K5" s="2"/>
      <c r="L5" s="179" t="s">
        <v>98</v>
      </c>
      <c r="M5" s="180"/>
      <c r="N5" s="180"/>
      <c r="O5" s="181"/>
      <c r="P5" s="182"/>
      <c r="Q5" s="247" t="s">
        <v>99</v>
      </c>
      <c r="R5"/>
      <c r="S5" s="244"/>
      <c r="T5" s="138"/>
      <c r="U5" s="139"/>
      <c r="V5" s="139"/>
      <c r="W5" s="140"/>
      <c r="X5" s="141"/>
      <c r="Y5" s="16"/>
      <c r="Z5" s="15"/>
      <c r="AA5" s="15"/>
      <c r="AB5" s="15"/>
      <c r="AC5" s="15"/>
      <c r="AD5" s="15"/>
      <c r="AE5" s="15"/>
    </row>
    <row r="6" spans="1:31" ht="15.75">
      <c r="A6" s="409"/>
      <c r="B6" s="187"/>
      <c r="C6" s="187" t="s">
        <v>69</v>
      </c>
      <c r="D6" s="138"/>
      <c r="E6" s="138"/>
      <c r="F6" s="138"/>
      <c r="G6" s="138"/>
      <c r="H6" s="15"/>
      <c r="I6" s="15"/>
      <c r="J6" s="143"/>
      <c r="K6" s="2"/>
      <c r="L6" s="179" t="s">
        <v>101</v>
      </c>
      <c r="M6" s="180"/>
      <c r="N6" s="180"/>
      <c r="O6" s="181"/>
      <c r="P6" s="182"/>
      <c r="Q6" s="248">
        <v>0</v>
      </c>
      <c r="R6"/>
      <c r="S6" s="244"/>
      <c r="T6" s="138"/>
      <c r="U6" s="139"/>
      <c r="V6" s="139"/>
      <c r="W6" s="140"/>
      <c r="X6" s="141"/>
      <c r="Y6" s="16"/>
      <c r="Z6" s="15"/>
      <c r="AA6" s="15"/>
      <c r="AB6" s="15"/>
      <c r="AC6" s="15"/>
      <c r="AD6" s="15"/>
      <c r="AE6" s="15"/>
    </row>
    <row r="7" spans="1:31" ht="18" customHeight="1">
      <c r="A7" s="408" t="s">
        <v>66</v>
      </c>
      <c r="B7" s="237" t="s">
        <v>100</v>
      </c>
      <c r="C7" s="187" t="s">
        <v>70</v>
      </c>
      <c r="D7" s="138"/>
      <c r="E7" s="138"/>
      <c r="F7" s="138"/>
      <c r="G7" s="138"/>
      <c r="H7" s="15"/>
      <c r="I7" s="15"/>
      <c r="J7" s="143"/>
      <c r="K7" s="2"/>
      <c r="L7" s="179" t="s">
        <v>103</v>
      </c>
      <c r="M7" s="180"/>
      <c r="N7" s="180"/>
      <c r="O7" s="181"/>
      <c r="P7" s="182"/>
      <c r="Q7" s="251" t="e">
        <f>Q8/Q6</f>
        <v>#DIV/0!</v>
      </c>
      <c r="R7"/>
      <c r="S7" s="244"/>
      <c r="T7" s="138"/>
      <c r="U7" s="139"/>
      <c r="V7" s="139"/>
      <c r="W7" s="140"/>
      <c r="X7" s="141"/>
      <c r="Y7" s="16"/>
      <c r="Z7" s="15"/>
      <c r="AA7" s="15"/>
      <c r="AB7" s="15"/>
      <c r="AC7" s="15"/>
      <c r="AD7" s="15"/>
      <c r="AE7" s="15"/>
    </row>
    <row r="8" spans="1:31" ht="16.5" thickBot="1">
      <c r="A8" s="409"/>
      <c r="B8" s="187"/>
      <c r="C8" s="187" t="s">
        <v>71</v>
      </c>
      <c r="D8" s="138"/>
      <c r="E8" s="138"/>
      <c r="F8" s="138"/>
      <c r="G8" s="138"/>
      <c r="H8" s="15"/>
      <c r="I8" s="15"/>
      <c r="J8" s="143"/>
      <c r="K8" s="2"/>
      <c r="L8" s="183" t="s">
        <v>102</v>
      </c>
      <c r="M8" s="184"/>
      <c r="N8" s="184"/>
      <c r="O8" s="185"/>
      <c r="P8" s="186"/>
      <c r="Q8" s="249">
        <f>SUM($R$26:$R$979)+SUM($AB$26:$AB$979)</f>
        <v>11.321400000000002</v>
      </c>
      <c r="R8"/>
      <c r="S8" s="244"/>
      <c r="T8" s="138"/>
      <c r="U8" s="139"/>
      <c r="V8" s="139"/>
      <c r="W8" s="140"/>
      <c r="X8" s="142"/>
      <c r="Y8" s="16"/>
      <c r="Z8" s="15"/>
      <c r="AA8" s="15"/>
      <c r="AB8" s="15"/>
      <c r="AC8" s="15"/>
      <c r="AD8" s="15"/>
      <c r="AE8" s="15"/>
    </row>
    <row r="9" spans="1:31" ht="16.5" thickBot="1">
      <c r="A9" s="408" t="s">
        <v>14</v>
      </c>
      <c r="B9" s="237" t="s">
        <v>100</v>
      </c>
      <c r="C9" s="187" t="s">
        <v>72</v>
      </c>
      <c r="D9" s="138"/>
      <c r="E9" s="138"/>
      <c r="F9" s="138"/>
      <c r="G9" s="138"/>
      <c r="H9" s="15"/>
      <c r="I9" s="15"/>
      <c r="J9" s="143"/>
      <c r="K9" s="2"/>
      <c r="L9" s="137"/>
      <c r="M9" s="138"/>
      <c r="N9" s="138"/>
      <c r="O9" s="139"/>
      <c r="P9" s="140"/>
      <c r="Q9" s="142"/>
      <c r="R9" s="244"/>
      <c r="S9" s="244"/>
      <c r="T9" s="138"/>
      <c r="U9" s="139"/>
      <c r="V9" s="139"/>
      <c r="W9" s="140"/>
      <c r="X9" s="142"/>
      <c r="Y9" s="16"/>
      <c r="Z9" s="15"/>
      <c r="AA9" s="15"/>
      <c r="AB9" s="15"/>
      <c r="AC9" s="15"/>
      <c r="AD9" s="15"/>
      <c r="AE9" s="15"/>
    </row>
    <row r="10" spans="1:31" ht="24" customHeight="1" thickBot="1">
      <c r="A10" s="409"/>
      <c r="B10" s="187"/>
      <c r="C10" s="187" t="s">
        <v>73</v>
      </c>
      <c r="D10" s="138"/>
      <c r="E10" s="138"/>
      <c r="F10" s="138"/>
      <c r="G10" s="138"/>
      <c r="H10" s="15"/>
      <c r="I10" s="15"/>
      <c r="J10" s="143"/>
      <c r="K10" s="2"/>
      <c r="L10" s="239" t="s">
        <v>42</v>
      </c>
      <c r="M10" s="240"/>
      <c r="N10" s="406" t="s">
        <v>94</v>
      </c>
      <c r="O10" s="407"/>
      <c r="P10" s="230" t="s">
        <v>59</v>
      </c>
      <c r="Q10" s="230" t="s">
        <v>91</v>
      </c>
      <c r="R10" s="244"/>
      <c r="S10" s="244"/>
      <c r="T10" s="138"/>
      <c r="U10" s="139"/>
      <c r="V10" s="139"/>
      <c r="W10" s="140"/>
      <c r="X10" s="142"/>
      <c r="Y10" s="16"/>
      <c r="Z10" s="15"/>
      <c r="AA10" s="15"/>
      <c r="AB10" s="15"/>
      <c r="AC10" s="15"/>
      <c r="AD10" s="15"/>
      <c r="AE10" s="15"/>
    </row>
    <row r="11" spans="1:31" ht="16.5" thickBot="1">
      <c r="A11" s="408" t="s">
        <v>11</v>
      </c>
      <c r="B11" s="237" t="s">
        <v>100</v>
      </c>
      <c r="C11" s="187" t="s">
        <v>74</v>
      </c>
      <c r="D11" s="138"/>
      <c r="E11" s="138"/>
      <c r="F11" s="138"/>
      <c r="G11" s="138"/>
      <c r="H11" s="15"/>
      <c r="I11" s="15"/>
      <c r="J11" s="143"/>
      <c r="K11" s="2"/>
      <c r="L11" s="241" t="s">
        <v>83</v>
      </c>
      <c r="M11" s="242"/>
      <c r="N11" s="238"/>
      <c r="O11" s="243">
        <f>SUMIF($L$26:$L$979,"INFO",$R$26:$R$979)</f>
        <v>0.6</v>
      </c>
      <c r="P11" s="233">
        <f>SUMIF($L$26:$L$979,"INFO",$S$26:$S$979)</f>
        <v>0</v>
      </c>
      <c r="Q11" s="234">
        <f>O11-P11</f>
        <v>0.6</v>
      </c>
      <c r="R11" s="244"/>
      <c r="S11" s="244"/>
      <c r="T11" s="138"/>
      <c r="U11" s="139"/>
      <c r="V11" s="139"/>
      <c r="W11" s="140"/>
      <c r="X11" s="142"/>
      <c r="Y11" s="16"/>
      <c r="Z11" s="15"/>
      <c r="AA11" s="15"/>
      <c r="AB11" s="15"/>
      <c r="AC11" s="15"/>
      <c r="AD11" s="15"/>
      <c r="AE11" s="15"/>
    </row>
    <row r="12" spans="1:31" ht="16.5" thickBot="1">
      <c r="A12" s="409"/>
      <c r="B12" s="187"/>
      <c r="C12" s="187" t="s">
        <v>75</v>
      </c>
      <c r="D12" s="138"/>
      <c r="E12" s="138"/>
      <c r="F12" s="138"/>
      <c r="G12" s="138"/>
      <c r="H12" s="15"/>
      <c r="I12" s="15"/>
      <c r="J12" s="143"/>
      <c r="K12" s="2"/>
      <c r="L12" s="241" t="s">
        <v>84</v>
      </c>
      <c r="M12" s="242"/>
      <c r="N12" s="238"/>
      <c r="O12" s="233">
        <f>SUMIF($L$26:$L$979,"MOB",$R$26:$R$979)</f>
        <v>9.3314</v>
      </c>
      <c r="P12" s="233">
        <f>SUMIF($L$26:$L$979,"MOB",$S$26:$S$979)</f>
        <v>0</v>
      </c>
      <c r="Q12" s="234">
        <f aca="true" t="shared" si="0" ref="Q12:Q19">O12-P12</f>
        <v>9.3314</v>
      </c>
      <c r="R12" s="244"/>
      <c r="S12" s="244"/>
      <c r="T12" s="138"/>
      <c r="U12" s="139"/>
      <c r="V12" s="139"/>
      <c r="W12" s="140"/>
      <c r="X12" s="142"/>
      <c r="Y12" s="16"/>
      <c r="Z12" s="15"/>
      <c r="AA12" s="15"/>
      <c r="AB12" s="15"/>
      <c r="AC12" s="15"/>
      <c r="AD12" s="15"/>
      <c r="AE12" s="15"/>
    </row>
    <row r="13" spans="1:31" ht="16.5" thickBot="1">
      <c r="A13" s="408" t="s">
        <v>15</v>
      </c>
      <c r="B13" s="237" t="s">
        <v>100</v>
      </c>
      <c r="C13" s="187" t="s">
        <v>76</v>
      </c>
      <c r="D13" s="138"/>
      <c r="E13" s="138"/>
      <c r="F13" s="138"/>
      <c r="G13" s="138"/>
      <c r="H13" s="15"/>
      <c r="I13" s="15"/>
      <c r="J13" s="143"/>
      <c r="K13" s="2"/>
      <c r="L13" s="241" t="s">
        <v>85</v>
      </c>
      <c r="M13" s="242"/>
      <c r="N13" s="238"/>
      <c r="O13" s="233">
        <f>SUMIF($L$26:$L$972,"DIV",$R$26:$R$972)</f>
        <v>1.39</v>
      </c>
      <c r="P13" s="233">
        <f>SUMIF($L$26:$L$979,"DIV",$S$26:$S$979)</f>
        <v>0</v>
      </c>
      <c r="Q13" s="234">
        <f t="shared" si="0"/>
        <v>1.39</v>
      </c>
      <c r="R13" s="244"/>
      <c r="S13" s="244"/>
      <c r="T13" s="138"/>
      <c r="U13" s="139"/>
      <c r="V13" s="139"/>
      <c r="W13" s="140"/>
      <c r="X13" s="142"/>
      <c r="Y13" s="16"/>
      <c r="Z13" s="15"/>
      <c r="AA13" s="15"/>
      <c r="AB13" s="15"/>
      <c r="AC13" s="15"/>
      <c r="AD13" s="15"/>
      <c r="AE13" s="15"/>
    </row>
    <row r="14" spans="1:34" s="28" customFormat="1" ht="15.75" thickBot="1">
      <c r="A14" s="409"/>
      <c r="B14" s="187"/>
      <c r="C14" s="187" t="s">
        <v>77</v>
      </c>
      <c r="D14" s="27"/>
      <c r="E14" s="27"/>
      <c r="F14" s="27"/>
      <c r="G14" s="27"/>
      <c r="H14" s="11"/>
      <c r="I14" s="10"/>
      <c r="J14" s="10"/>
      <c r="K14" s="10"/>
      <c r="L14" s="241" t="s">
        <v>86</v>
      </c>
      <c r="M14" s="242"/>
      <c r="N14" s="238"/>
      <c r="O14" s="233">
        <f>SUMIF($L$26:$L$972,"LAB",$R$26:$R$972)</f>
        <v>0</v>
      </c>
      <c r="P14" s="233">
        <f>SUMIF($L$26:$L$979,"LAB",$S$26:$S$979)</f>
        <v>0</v>
      </c>
      <c r="Q14" s="234">
        <f t="shared" si="0"/>
        <v>0</v>
      </c>
      <c r="R14" s="245"/>
      <c r="S14" s="245"/>
      <c r="T14" s="11"/>
      <c r="U14" s="11"/>
      <c r="V14" s="11"/>
      <c r="W14" s="11"/>
      <c r="X14" s="10"/>
      <c r="Y14" s="10"/>
      <c r="Z14" s="10"/>
      <c r="AA14" s="10"/>
      <c r="AB14" s="10"/>
      <c r="AC14" s="10"/>
      <c r="AD14" s="10"/>
      <c r="AE14" s="11"/>
      <c r="AF14" s="27"/>
      <c r="AG14" s="27"/>
      <c r="AH14" s="8"/>
    </row>
    <row r="15" spans="1:31" ht="16.5" thickBot="1">
      <c r="A15" s="408" t="s">
        <v>65</v>
      </c>
      <c r="B15" s="237" t="s">
        <v>100</v>
      </c>
      <c r="C15" s="187" t="s">
        <v>78</v>
      </c>
      <c r="D15" s="138"/>
      <c r="E15" s="138"/>
      <c r="F15" s="138"/>
      <c r="G15" s="138"/>
      <c r="H15" s="15"/>
      <c r="I15" s="15"/>
      <c r="J15" s="143"/>
      <c r="K15" s="2"/>
      <c r="L15" s="241" t="s">
        <v>87</v>
      </c>
      <c r="M15" s="242"/>
      <c r="N15" s="238"/>
      <c r="O15" s="233">
        <f>SUMIF($L$26:$L$972,"FRAG",$R$26:$R$972)</f>
        <v>0</v>
      </c>
      <c r="P15" s="233">
        <f>SUMIF($L$26:$L$979,"FRAG",$S$26:$S$979)</f>
        <v>0</v>
      </c>
      <c r="Q15" s="234">
        <f t="shared" si="0"/>
        <v>0</v>
      </c>
      <c r="R15" s="244"/>
      <c r="S15" s="244"/>
      <c r="T15" s="138"/>
      <c r="U15" s="139"/>
      <c r="V15" s="139"/>
      <c r="W15" s="140"/>
      <c r="X15" s="142"/>
      <c r="Y15" s="16"/>
      <c r="Z15" s="15"/>
      <c r="AA15" s="15"/>
      <c r="AB15" s="15"/>
      <c r="AC15" s="15"/>
      <c r="AD15" s="15"/>
      <c r="AE15" s="15"/>
    </row>
    <row r="16" spans="1:31" ht="16.5" thickBot="1">
      <c r="A16" s="409"/>
      <c r="B16" s="187"/>
      <c r="C16" s="187" t="s">
        <v>79</v>
      </c>
      <c r="D16" s="138"/>
      <c r="E16" s="138"/>
      <c r="F16" s="138"/>
      <c r="G16" s="138"/>
      <c r="H16" s="15"/>
      <c r="I16" s="15"/>
      <c r="J16" s="143"/>
      <c r="K16" s="2"/>
      <c r="L16" s="241" t="s">
        <v>88</v>
      </c>
      <c r="M16" s="242"/>
      <c r="N16" s="238"/>
      <c r="O16" s="233">
        <f>SUMIF($L$26:$L$972,"VER",$R$26:$R$972)</f>
        <v>0</v>
      </c>
      <c r="P16" s="233">
        <f>SUMIF($L$26:$L$979,"VER",$S$26:$S$979)</f>
        <v>0</v>
      </c>
      <c r="Q16" s="234">
        <f t="shared" si="0"/>
        <v>0</v>
      </c>
      <c r="R16" s="244"/>
      <c r="S16" s="244"/>
      <c r="T16" s="138"/>
      <c r="U16" s="139"/>
      <c r="V16" s="139"/>
      <c r="W16" s="140"/>
      <c r="X16" s="142"/>
      <c r="Y16" s="16"/>
      <c r="Z16" s="15"/>
      <c r="AA16" s="15"/>
      <c r="AB16" s="15"/>
      <c r="AC16" s="15"/>
      <c r="AD16" s="15"/>
      <c r="AE16" s="15"/>
    </row>
    <row r="17" spans="1:31" ht="16.5" thickBot="1">
      <c r="A17" s="137"/>
      <c r="B17" s="137"/>
      <c r="C17" s="2"/>
      <c r="D17" s="138"/>
      <c r="E17" s="138"/>
      <c r="F17" s="138"/>
      <c r="G17" s="138"/>
      <c r="H17" s="15"/>
      <c r="I17" s="15"/>
      <c r="J17" s="143"/>
      <c r="K17" s="2"/>
      <c r="L17" s="241" t="s">
        <v>89</v>
      </c>
      <c r="M17" s="242"/>
      <c r="N17" s="238"/>
      <c r="O17" s="233">
        <f>SUMIF($L$26:$L$979,"ROC",$R$26:$R$979)</f>
        <v>0</v>
      </c>
      <c r="P17" s="233">
        <f>SUMIF($L$26:$L$979,"ROC",$S$26:$S$979)</f>
        <v>0</v>
      </c>
      <c r="Q17" s="234">
        <f t="shared" si="0"/>
        <v>0</v>
      </c>
      <c r="R17" s="244"/>
      <c r="S17" s="244"/>
      <c r="T17" s="138"/>
      <c r="U17" s="139"/>
      <c r="V17" s="139"/>
      <c r="W17" s="140"/>
      <c r="X17" s="142"/>
      <c r="Y17" s="16"/>
      <c r="Z17" s="15"/>
      <c r="AA17" s="15"/>
      <c r="AB17" s="15"/>
      <c r="AC17" s="15"/>
      <c r="AD17" s="15"/>
      <c r="AE17" s="15"/>
    </row>
    <row r="18" spans="1:34" s="28" customFormat="1" ht="15.75" thickBot="1">
      <c r="A18" s="50"/>
      <c r="B18" s="27"/>
      <c r="C18" s="29"/>
      <c r="D18" s="27"/>
      <c r="E18" s="27"/>
      <c r="F18" s="27"/>
      <c r="G18" s="27"/>
      <c r="H18" s="11"/>
      <c r="I18" s="10"/>
      <c r="J18" s="10"/>
      <c r="K18" s="10"/>
      <c r="L18" s="241" t="s">
        <v>96</v>
      </c>
      <c r="M18" s="242"/>
      <c r="N18" s="238"/>
      <c r="O18" s="233">
        <f>SUMIF($Y$26:$Y$979,"DOCBUR",$AB$26:$AB$979)</f>
        <v>0</v>
      </c>
      <c r="P18" s="233">
        <f>SUMIF($Y$26:$Y$979,"DOCBUR",$AC$26:$AC$979)</f>
        <v>0</v>
      </c>
      <c r="Q18" s="234">
        <f t="shared" si="0"/>
        <v>0</v>
      </c>
      <c r="R18" s="245"/>
      <c r="S18" s="245"/>
      <c r="T18" s="11"/>
      <c r="U18" s="11"/>
      <c r="V18" s="11"/>
      <c r="W18" s="11"/>
      <c r="X18" s="10"/>
      <c r="Y18" s="10"/>
      <c r="Z18" s="10"/>
      <c r="AA18" s="10"/>
      <c r="AB18" s="10"/>
      <c r="AC18" s="10"/>
      <c r="AD18" s="10"/>
      <c r="AE18" s="11"/>
      <c r="AF18" s="27"/>
      <c r="AG18" s="27"/>
      <c r="AH18" s="8"/>
    </row>
    <row r="19" spans="1:31" ht="16.5" thickBot="1">
      <c r="A19" s="137"/>
      <c r="B19" s="137"/>
      <c r="C19" s="2"/>
      <c r="D19" s="138"/>
      <c r="E19" s="138"/>
      <c r="F19" s="138"/>
      <c r="G19" s="138"/>
      <c r="H19" s="15"/>
      <c r="I19" s="15"/>
      <c r="J19" s="143"/>
      <c r="K19" s="2"/>
      <c r="L19" s="241" t="s">
        <v>97</v>
      </c>
      <c r="M19" s="242"/>
      <c r="N19" s="238"/>
      <c r="O19" s="233">
        <f>SUMIF($Y$26:$Y$979,"DOCBIBLIO",$AB$26:$AB$979)</f>
        <v>0</v>
      </c>
      <c r="P19" s="233">
        <f>SUMIF($Y$26:$Y$979,"DOCBIBLIO",$AC$26:$AC$979)</f>
        <v>0</v>
      </c>
      <c r="Q19" s="234">
        <f t="shared" si="0"/>
        <v>0</v>
      </c>
      <c r="R19" s="244"/>
      <c r="S19" s="244"/>
      <c r="T19" s="138"/>
      <c r="U19" s="139"/>
      <c r="V19" s="139"/>
      <c r="W19" s="140"/>
      <c r="X19" s="142"/>
      <c r="Y19" s="16"/>
      <c r="Z19" s="15"/>
      <c r="AA19" s="15"/>
      <c r="AB19" s="15"/>
      <c r="AC19" s="15"/>
      <c r="AD19" s="15"/>
      <c r="AE19" s="15"/>
    </row>
    <row r="20" spans="1:31" ht="15.75">
      <c r="A20" s="137"/>
      <c r="B20" s="137"/>
      <c r="C20" s="2"/>
      <c r="D20" s="138"/>
      <c r="E20" s="138"/>
      <c r="F20" s="138"/>
      <c r="G20" s="138"/>
      <c r="H20" s="15"/>
      <c r="I20" s="15"/>
      <c r="J20" s="143"/>
      <c r="K20" s="2"/>
      <c r="L20" s="137"/>
      <c r="M20" s="138"/>
      <c r="N20" s="138"/>
      <c r="O20" s="139"/>
      <c r="P20" s="140"/>
      <c r="Q20" s="142"/>
      <c r="R20" s="244"/>
      <c r="S20" s="244"/>
      <c r="T20" s="138"/>
      <c r="U20" s="139"/>
      <c r="V20" s="139"/>
      <c r="W20" s="140"/>
      <c r="X20" s="142"/>
      <c r="Y20" s="16"/>
      <c r="Z20" s="15"/>
      <c r="AA20" s="15"/>
      <c r="AB20" s="15"/>
      <c r="AC20" s="15"/>
      <c r="AD20" s="15"/>
      <c r="AE20" s="15"/>
    </row>
    <row r="21" spans="1:34" s="28" customFormat="1" ht="13.5" thickBot="1">
      <c r="A21" s="50"/>
      <c r="B21" s="27"/>
      <c r="C21" s="29"/>
      <c r="D21" s="27"/>
      <c r="E21" s="27"/>
      <c r="F21" s="27"/>
      <c r="G21" s="27"/>
      <c r="H21" s="11"/>
      <c r="I21" s="10"/>
      <c r="J21" s="10"/>
      <c r="K21" s="10"/>
      <c r="L21" s="27"/>
      <c r="M21" s="27"/>
      <c r="N21" s="27"/>
      <c r="O21" s="27"/>
      <c r="P21" s="27"/>
      <c r="Q21" s="27"/>
      <c r="R21" s="27"/>
      <c r="S21" s="27"/>
      <c r="T21" s="11"/>
      <c r="U21" s="11"/>
      <c r="V21" s="11"/>
      <c r="W21" s="11"/>
      <c r="X21" s="10"/>
      <c r="Y21" s="10"/>
      <c r="Z21" s="10"/>
      <c r="AA21" s="10"/>
      <c r="AB21" s="10"/>
      <c r="AC21" s="10"/>
      <c r="AD21" s="10"/>
      <c r="AE21" s="11"/>
      <c r="AF21" s="27"/>
      <c r="AG21" s="27"/>
      <c r="AH21" s="8"/>
    </row>
    <row r="22" spans="1:31" ht="12.75">
      <c r="A22" s="375" t="s">
        <v>16</v>
      </c>
      <c r="B22" s="376"/>
      <c r="C22" s="377"/>
      <c r="D22" s="377"/>
      <c r="E22" s="377"/>
      <c r="F22" s="377"/>
      <c r="G22" s="378"/>
      <c r="H22" s="372" t="s">
        <v>27</v>
      </c>
      <c r="I22" s="373"/>
      <c r="J22" s="373"/>
      <c r="K22" s="374"/>
      <c r="L22" s="372" t="s">
        <v>55</v>
      </c>
      <c r="M22" s="373"/>
      <c r="N22" s="373"/>
      <c r="O22" s="373"/>
      <c r="P22" s="373"/>
      <c r="Q22" s="373"/>
      <c r="R22" s="374"/>
      <c r="S22" s="163"/>
      <c r="T22" s="390" t="s">
        <v>95</v>
      </c>
      <c r="U22" s="391"/>
      <c r="V22" s="391"/>
      <c r="W22" s="391"/>
      <c r="X22" s="391"/>
      <c r="Y22" s="404" t="s">
        <v>35</v>
      </c>
      <c r="Z22" s="405"/>
      <c r="AA22" s="405"/>
      <c r="AB22" s="405"/>
      <c r="AC22" s="191"/>
      <c r="AD22" s="167"/>
      <c r="AE22" s="395" t="s">
        <v>0</v>
      </c>
    </row>
    <row r="23" spans="1:31" ht="12.75" customHeight="1">
      <c r="A23" s="382" t="s">
        <v>24</v>
      </c>
      <c r="B23" s="384" t="s">
        <v>25</v>
      </c>
      <c r="C23" s="385"/>
      <c r="D23" s="385"/>
      <c r="E23" s="385"/>
      <c r="F23" s="386"/>
      <c r="G23" s="383" t="s">
        <v>19</v>
      </c>
      <c r="H23" s="379"/>
      <c r="I23" s="380"/>
      <c r="J23" s="380"/>
      <c r="K23" s="381" t="s">
        <v>22</v>
      </c>
      <c r="L23" s="392" t="s">
        <v>4</v>
      </c>
      <c r="M23" s="393" t="s">
        <v>26</v>
      </c>
      <c r="N23" s="393" t="s">
        <v>20</v>
      </c>
      <c r="O23" s="380" t="s">
        <v>30</v>
      </c>
      <c r="P23" s="380"/>
      <c r="Q23" s="380"/>
      <c r="R23" s="388" t="s">
        <v>722</v>
      </c>
      <c r="S23" s="388" t="s">
        <v>92</v>
      </c>
      <c r="T23" s="379" t="s">
        <v>90</v>
      </c>
      <c r="U23" s="387" t="s">
        <v>44</v>
      </c>
      <c r="V23" s="387" t="s">
        <v>93</v>
      </c>
      <c r="W23" s="387" t="s">
        <v>48</v>
      </c>
      <c r="X23" s="394" t="s">
        <v>45</v>
      </c>
      <c r="Y23" s="401" t="s">
        <v>31</v>
      </c>
      <c r="Z23" s="399" t="s">
        <v>26</v>
      </c>
      <c r="AA23" s="399" t="s">
        <v>724</v>
      </c>
      <c r="AB23" s="399" t="s">
        <v>723</v>
      </c>
      <c r="AC23" s="387" t="s">
        <v>92</v>
      </c>
      <c r="AD23" s="398" t="s">
        <v>56</v>
      </c>
      <c r="AE23" s="396"/>
    </row>
    <row r="24" spans="1:31" ht="23.25" customHeight="1">
      <c r="A24" s="382"/>
      <c r="B24" s="25" t="s">
        <v>37</v>
      </c>
      <c r="C24" s="51" t="s">
        <v>17</v>
      </c>
      <c r="D24" s="51" t="s">
        <v>18</v>
      </c>
      <c r="E24" s="51" t="s">
        <v>23</v>
      </c>
      <c r="F24" s="120" t="s">
        <v>41</v>
      </c>
      <c r="G24" s="383" t="s">
        <v>19</v>
      </c>
      <c r="H24" s="123" t="s">
        <v>17</v>
      </c>
      <c r="I24" s="12" t="s">
        <v>18</v>
      </c>
      <c r="J24" s="12" t="s">
        <v>19</v>
      </c>
      <c r="K24" s="381"/>
      <c r="L24" s="392"/>
      <c r="M24" s="393" t="s">
        <v>26</v>
      </c>
      <c r="N24" s="393" t="s">
        <v>20</v>
      </c>
      <c r="O24" s="51" t="s">
        <v>80</v>
      </c>
      <c r="P24" s="51" t="s">
        <v>81</v>
      </c>
      <c r="Q24" s="51" t="s">
        <v>21</v>
      </c>
      <c r="R24" s="410"/>
      <c r="S24" s="389"/>
      <c r="T24" s="379"/>
      <c r="U24" s="387"/>
      <c r="V24" s="387"/>
      <c r="W24" s="387"/>
      <c r="X24" s="387"/>
      <c r="Y24" s="402"/>
      <c r="Z24" s="400"/>
      <c r="AA24" s="400"/>
      <c r="AB24" s="400"/>
      <c r="AC24" s="403"/>
      <c r="AD24" s="398"/>
      <c r="AE24" s="397"/>
    </row>
    <row r="25" spans="1:31" ht="12.75">
      <c r="A25" s="213"/>
      <c r="B25" s="214"/>
      <c r="C25" s="215"/>
      <c r="D25" s="215"/>
      <c r="E25" s="215"/>
      <c r="F25" s="215"/>
      <c r="G25" s="216"/>
      <c r="H25" s="217"/>
      <c r="I25" s="218"/>
      <c r="J25" s="218"/>
      <c r="K25" s="219"/>
      <c r="L25" s="213"/>
      <c r="M25" s="220"/>
      <c r="N25" s="220"/>
      <c r="O25" s="215"/>
      <c r="P25" s="215"/>
      <c r="Q25" s="215"/>
      <c r="R25" s="221"/>
      <c r="S25" s="222"/>
      <c r="T25" s="223"/>
      <c r="U25" s="223"/>
      <c r="V25" s="223"/>
      <c r="W25" s="223"/>
      <c r="X25" s="223"/>
      <c r="Y25" s="225"/>
      <c r="Z25" s="223"/>
      <c r="AA25" s="223"/>
      <c r="AB25" s="223"/>
      <c r="AC25" s="223"/>
      <c r="AD25" s="224"/>
      <c r="AE25" s="221"/>
    </row>
    <row r="26" spans="1:31" s="22" customFormat="1" ht="12.75">
      <c r="A26" s="199" t="s">
        <v>718</v>
      </c>
      <c r="B26" s="200" t="s">
        <v>122</v>
      </c>
      <c r="C26" s="314" t="s">
        <v>733</v>
      </c>
      <c r="D26" s="313" t="s">
        <v>145</v>
      </c>
      <c r="E26" s="314" t="s">
        <v>168</v>
      </c>
      <c r="F26" s="313" t="s">
        <v>782</v>
      </c>
      <c r="G26" s="316" t="s">
        <v>146</v>
      </c>
      <c r="H26" s="322">
        <v>1213</v>
      </c>
      <c r="I26" s="323">
        <v>1</v>
      </c>
      <c r="J26" s="314" t="s">
        <v>781</v>
      </c>
      <c r="K26" s="324"/>
      <c r="L26" s="201" t="s">
        <v>32</v>
      </c>
      <c r="M26" s="205" t="s">
        <v>124</v>
      </c>
      <c r="N26" s="205">
        <v>1</v>
      </c>
      <c r="O26" s="205">
        <v>220</v>
      </c>
      <c r="P26" s="205">
        <v>43</v>
      </c>
      <c r="Q26" s="205">
        <v>170</v>
      </c>
      <c r="R26" s="128">
        <f>(O26*P26*Q26)/1000000</f>
        <v>1.6082</v>
      </c>
      <c r="S26" s="231">
        <f aca="true" t="shared" si="1" ref="S26:S46">IF(T26="O",R26,0)</f>
        <v>0</v>
      </c>
      <c r="T26" s="207" t="s">
        <v>719</v>
      </c>
      <c r="U26" s="202"/>
      <c r="V26" s="202"/>
      <c r="W26" s="208"/>
      <c r="X26" s="208"/>
      <c r="Y26" s="209"/>
      <c r="Z26" s="210"/>
      <c r="AA26" s="202"/>
      <c r="AB26" s="202"/>
      <c r="AC26" s="235">
        <f aca="true" t="shared" si="2" ref="AC26:AC46">IF(AD26="O",AB26,0)</f>
        <v>0</v>
      </c>
      <c r="AD26" s="211"/>
      <c r="AE26" s="212" t="s">
        <v>147</v>
      </c>
    </row>
    <row r="27" spans="1:31" s="22" customFormat="1" ht="12.75">
      <c r="A27" s="199" t="s">
        <v>718</v>
      </c>
      <c r="B27" s="200" t="s">
        <v>122</v>
      </c>
      <c r="C27" s="314" t="s">
        <v>733</v>
      </c>
      <c r="D27" s="313" t="s">
        <v>145</v>
      </c>
      <c r="E27" s="314" t="s">
        <v>168</v>
      </c>
      <c r="F27" s="323"/>
      <c r="G27" s="316" t="s">
        <v>148</v>
      </c>
      <c r="H27" s="322"/>
      <c r="I27" s="323"/>
      <c r="J27" s="344"/>
      <c r="K27" s="324" t="s">
        <v>768</v>
      </c>
      <c r="L27" s="201" t="s">
        <v>32</v>
      </c>
      <c r="M27" s="205" t="s">
        <v>124</v>
      </c>
      <c r="N27" s="205">
        <v>1</v>
      </c>
      <c r="O27" s="205">
        <v>220</v>
      </c>
      <c r="P27" s="205">
        <v>43</v>
      </c>
      <c r="Q27" s="205">
        <v>170</v>
      </c>
      <c r="R27" s="128">
        <f>(O27*P27*Q27)/1000000</f>
        <v>1.6082</v>
      </c>
      <c r="S27" s="231">
        <f t="shared" si="1"/>
        <v>0</v>
      </c>
      <c r="T27" s="207" t="s">
        <v>719</v>
      </c>
      <c r="U27" s="202"/>
      <c r="V27" s="202"/>
      <c r="W27" s="208"/>
      <c r="X27" s="208"/>
      <c r="Y27" s="209"/>
      <c r="Z27" s="210"/>
      <c r="AA27" s="202"/>
      <c r="AB27" s="202"/>
      <c r="AC27" s="235">
        <f t="shared" si="2"/>
        <v>0</v>
      </c>
      <c r="AD27" s="211"/>
      <c r="AE27" s="212" t="s">
        <v>147</v>
      </c>
    </row>
    <row r="28" spans="1:31" s="22" customFormat="1" ht="12.75">
      <c r="A28" s="199" t="s">
        <v>718</v>
      </c>
      <c r="B28" s="200" t="s">
        <v>122</v>
      </c>
      <c r="C28" s="314" t="s">
        <v>733</v>
      </c>
      <c r="D28" s="313" t="s">
        <v>145</v>
      </c>
      <c r="E28" s="314" t="s">
        <v>168</v>
      </c>
      <c r="F28" s="325" t="s">
        <v>782</v>
      </c>
      <c r="G28" s="316" t="s">
        <v>150</v>
      </c>
      <c r="H28" s="322">
        <v>1213</v>
      </c>
      <c r="I28" s="323">
        <v>1</v>
      </c>
      <c r="J28" s="314" t="s">
        <v>781</v>
      </c>
      <c r="K28" s="326"/>
      <c r="L28" s="201" t="s">
        <v>32</v>
      </c>
      <c r="M28" s="53" t="s">
        <v>107</v>
      </c>
      <c r="N28" s="205">
        <v>1</v>
      </c>
      <c r="O28" s="53">
        <v>60</v>
      </c>
      <c r="P28" s="53">
        <v>40</v>
      </c>
      <c r="Q28" s="53">
        <v>48</v>
      </c>
      <c r="R28" s="128">
        <v>0.16</v>
      </c>
      <c r="S28" s="231">
        <f t="shared" si="1"/>
        <v>0</v>
      </c>
      <c r="T28" s="207" t="s">
        <v>719</v>
      </c>
      <c r="U28" s="56"/>
      <c r="V28" s="56"/>
      <c r="W28" s="121"/>
      <c r="X28" s="121"/>
      <c r="Y28" s="171"/>
      <c r="Z28" s="58"/>
      <c r="AA28" s="56"/>
      <c r="AB28" s="188"/>
      <c r="AC28" s="235">
        <f t="shared" si="2"/>
        <v>0</v>
      </c>
      <c r="AD28" s="168"/>
      <c r="AE28" s="212" t="s">
        <v>147</v>
      </c>
    </row>
    <row r="29" spans="1:31" s="22" customFormat="1" ht="12.75">
      <c r="A29" s="199" t="s">
        <v>718</v>
      </c>
      <c r="B29" s="200" t="s">
        <v>122</v>
      </c>
      <c r="C29" s="314" t="s">
        <v>733</v>
      </c>
      <c r="D29" s="313" t="s">
        <v>145</v>
      </c>
      <c r="E29" s="314" t="s">
        <v>168</v>
      </c>
      <c r="F29" s="313" t="s">
        <v>782</v>
      </c>
      <c r="G29" s="316" t="s">
        <v>151</v>
      </c>
      <c r="H29" s="322">
        <v>1213</v>
      </c>
      <c r="I29" s="323">
        <v>1</v>
      </c>
      <c r="J29" s="314" t="s">
        <v>781</v>
      </c>
      <c r="K29" s="324"/>
      <c r="L29" s="201" t="s">
        <v>32</v>
      </c>
      <c r="M29" s="22" t="s">
        <v>107</v>
      </c>
      <c r="N29" s="205">
        <v>1</v>
      </c>
      <c r="O29" s="22">
        <v>60</v>
      </c>
      <c r="P29" s="22">
        <v>40</v>
      </c>
      <c r="Q29" s="205">
        <v>48</v>
      </c>
      <c r="R29" s="128">
        <v>0.16</v>
      </c>
      <c r="S29" s="231">
        <f t="shared" si="1"/>
        <v>0</v>
      </c>
      <c r="T29" s="207" t="s">
        <v>719</v>
      </c>
      <c r="U29" s="202"/>
      <c r="V29" s="202"/>
      <c r="W29" s="208"/>
      <c r="X29" s="208"/>
      <c r="Y29" s="209"/>
      <c r="Z29" s="210"/>
      <c r="AA29" s="202"/>
      <c r="AB29" s="202"/>
      <c r="AC29" s="235">
        <f t="shared" si="2"/>
        <v>0</v>
      </c>
      <c r="AD29" s="211"/>
      <c r="AE29" s="212" t="s">
        <v>147</v>
      </c>
    </row>
    <row r="30" spans="1:31" s="22" customFormat="1" ht="12.75">
      <c r="A30" s="199" t="s">
        <v>718</v>
      </c>
      <c r="B30" s="200" t="s">
        <v>122</v>
      </c>
      <c r="C30" s="314" t="s">
        <v>733</v>
      </c>
      <c r="D30" s="313" t="s">
        <v>145</v>
      </c>
      <c r="E30" s="314" t="s">
        <v>168</v>
      </c>
      <c r="F30" s="313" t="s">
        <v>782</v>
      </c>
      <c r="G30" s="316" t="s">
        <v>152</v>
      </c>
      <c r="H30" s="322">
        <v>1213</v>
      </c>
      <c r="I30" s="323">
        <v>1</v>
      </c>
      <c r="J30" s="314" t="s">
        <v>781</v>
      </c>
      <c r="K30" s="324"/>
      <c r="L30" s="201" t="s">
        <v>32</v>
      </c>
      <c r="M30" s="205" t="s">
        <v>119</v>
      </c>
      <c r="N30" s="205">
        <v>1</v>
      </c>
      <c r="O30" s="205">
        <v>115</v>
      </c>
      <c r="P30" s="205">
        <v>80</v>
      </c>
      <c r="Q30" s="205">
        <v>73</v>
      </c>
      <c r="R30" s="206">
        <v>0.69</v>
      </c>
      <c r="S30" s="231">
        <f t="shared" si="1"/>
        <v>0</v>
      </c>
      <c r="T30" s="207" t="s">
        <v>719</v>
      </c>
      <c r="U30" s="202"/>
      <c r="V30" s="202"/>
      <c r="W30" s="208"/>
      <c r="X30" s="208"/>
      <c r="Y30" s="209"/>
      <c r="Z30" s="210"/>
      <c r="AA30" s="202"/>
      <c r="AB30" s="202"/>
      <c r="AC30" s="235">
        <f t="shared" si="2"/>
        <v>0</v>
      </c>
      <c r="AD30" s="211"/>
      <c r="AE30" s="212"/>
    </row>
    <row r="31" spans="1:31" s="22" customFormat="1" ht="12.75">
      <c r="A31" s="199" t="s">
        <v>718</v>
      </c>
      <c r="B31" s="200" t="s">
        <v>122</v>
      </c>
      <c r="C31" s="314" t="s">
        <v>733</v>
      </c>
      <c r="D31" s="313" t="s">
        <v>145</v>
      </c>
      <c r="E31" s="314" t="s">
        <v>168</v>
      </c>
      <c r="F31" s="325" t="s">
        <v>782</v>
      </c>
      <c r="G31" s="316" t="s">
        <v>153</v>
      </c>
      <c r="H31" s="322">
        <v>1213</v>
      </c>
      <c r="I31" s="323">
        <v>1</v>
      </c>
      <c r="J31" s="314" t="s">
        <v>781</v>
      </c>
      <c r="K31" s="326"/>
      <c r="L31" s="201" t="s">
        <v>32</v>
      </c>
      <c r="M31" s="205" t="s">
        <v>149</v>
      </c>
      <c r="N31" s="205">
        <v>1</v>
      </c>
      <c r="O31" s="205">
        <v>160</v>
      </c>
      <c r="P31" s="205">
        <v>80</v>
      </c>
      <c r="Q31" s="53">
        <v>73</v>
      </c>
      <c r="R31" s="55">
        <v>0.92</v>
      </c>
      <c r="S31" s="231">
        <f t="shared" si="1"/>
        <v>0</v>
      </c>
      <c r="T31" s="207" t="s">
        <v>719</v>
      </c>
      <c r="U31" s="56"/>
      <c r="V31" s="56"/>
      <c r="W31" s="121"/>
      <c r="X31" s="121"/>
      <c r="Y31" s="171"/>
      <c r="Z31" s="58"/>
      <c r="AA31" s="56"/>
      <c r="AB31" s="188"/>
      <c r="AC31" s="235">
        <f t="shared" si="2"/>
        <v>0</v>
      </c>
      <c r="AD31" s="168"/>
      <c r="AE31" s="59" t="s">
        <v>147</v>
      </c>
    </row>
    <row r="32" spans="1:31" s="22" customFormat="1" ht="12.75">
      <c r="A32" s="199" t="s">
        <v>718</v>
      </c>
      <c r="B32" s="200" t="s">
        <v>122</v>
      </c>
      <c r="C32" s="314" t="s">
        <v>733</v>
      </c>
      <c r="D32" s="313" t="s">
        <v>145</v>
      </c>
      <c r="E32" s="314" t="s">
        <v>168</v>
      </c>
      <c r="F32" s="325"/>
      <c r="G32" s="316" t="s">
        <v>154</v>
      </c>
      <c r="H32" s="336"/>
      <c r="I32" s="337"/>
      <c r="J32" s="338"/>
      <c r="K32" s="326" t="s">
        <v>768</v>
      </c>
      <c r="L32" s="201" t="s">
        <v>32</v>
      </c>
      <c r="M32" s="205" t="s">
        <v>149</v>
      </c>
      <c r="N32" s="205">
        <v>1</v>
      </c>
      <c r="O32" s="205">
        <v>160</v>
      </c>
      <c r="P32" s="205">
        <v>80</v>
      </c>
      <c r="Q32" s="53">
        <v>73</v>
      </c>
      <c r="R32" s="55">
        <v>0.92</v>
      </c>
      <c r="S32" s="231">
        <f t="shared" si="1"/>
        <v>0</v>
      </c>
      <c r="T32" s="207" t="s">
        <v>719</v>
      </c>
      <c r="U32" s="56"/>
      <c r="V32" s="56"/>
      <c r="W32" s="121"/>
      <c r="X32" s="121"/>
      <c r="Y32" s="171"/>
      <c r="Z32" s="58"/>
      <c r="AA32" s="56"/>
      <c r="AB32" s="188"/>
      <c r="AC32" s="235">
        <f t="shared" si="2"/>
        <v>0</v>
      </c>
      <c r="AD32" s="168"/>
      <c r="AE32" s="59" t="s">
        <v>147</v>
      </c>
    </row>
    <row r="33" spans="1:31" s="22" customFormat="1" ht="12.75">
      <c r="A33" s="199" t="s">
        <v>718</v>
      </c>
      <c r="B33" s="200" t="s">
        <v>122</v>
      </c>
      <c r="C33" s="314" t="s">
        <v>733</v>
      </c>
      <c r="D33" s="313" t="s">
        <v>145</v>
      </c>
      <c r="E33" s="314" t="s">
        <v>168</v>
      </c>
      <c r="F33" s="315"/>
      <c r="G33" s="316" t="s">
        <v>155</v>
      </c>
      <c r="H33" s="317"/>
      <c r="I33" s="318"/>
      <c r="J33" s="319"/>
      <c r="K33" s="320" t="s">
        <v>768</v>
      </c>
      <c r="L33" s="201" t="s">
        <v>32</v>
      </c>
      <c r="M33" s="127" t="s">
        <v>149</v>
      </c>
      <c r="N33" s="205">
        <v>1</v>
      </c>
      <c r="O33" s="127">
        <v>150</v>
      </c>
      <c r="P33" s="127">
        <v>75</v>
      </c>
      <c r="Q33" s="127">
        <v>73</v>
      </c>
      <c r="R33" s="128">
        <v>0.86</v>
      </c>
      <c r="S33" s="231">
        <f t="shared" si="1"/>
        <v>0</v>
      </c>
      <c r="T33" s="207" t="s">
        <v>719</v>
      </c>
      <c r="U33" s="129"/>
      <c r="V33" s="129"/>
      <c r="W33" s="130"/>
      <c r="X33" s="130"/>
      <c r="Y33" s="172"/>
      <c r="Z33" s="132"/>
      <c r="AA33" s="129"/>
      <c r="AB33" s="189"/>
      <c r="AC33" s="235">
        <f t="shared" si="2"/>
        <v>0</v>
      </c>
      <c r="AD33" s="169"/>
      <c r="AE33" s="133" t="s">
        <v>147</v>
      </c>
    </row>
    <row r="34" spans="1:31" s="22" customFormat="1" ht="12.75">
      <c r="A34" s="199" t="s">
        <v>718</v>
      </c>
      <c r="B34" s="200" t="s">
        <v>122</v>
      </c>
      <c r="C34" s="346" t="s">
        <v>733</v>
      </c>
      <c r="D34" s="345" t="s">
        <v>145</v>
      </c>
      <c r="E34" s="346" t="s">
        <v>168</v>
      </c>
      <c r="F34" s="356" t="s">
        <v>790</v>
      </c>
      <c r="G34" s="348" t="s">
        <v>156</v>
      </c>
      <c r="H34" s="357">
        <v>1222</v>
      </c>
      <c r="I34" s="358">
        <v>1</v>
      </c>
      <c r="J34" s="359" t="s">
        <v>750</v>
      </c>
      <c r="K34" s="360"/>
      <c r="L34" s="201" t="s">
        <v>32</v>
      </c>
      <c r="M34" s="127" t="s">
        <v>144</v>
      </c>
      <c r="N34" s="205">
        <v>1</v>
      </c>
      <c r="O34" s="127">
        <v>90</v>
      </c>
      <c r="P34" s="127">
        <v>60</v>
      </c>
      <c r="Q34" s="127">
        <v>75</v>
      </c>
      <c r="R34" s="128">
        <f>(O34*P34*Q34)/1000000</f>
        <v>0.405</v>
      </c>
      <c r="S34" s="231">
        <f t="shared" si="1"/>
        <v>0</v>
      </c>
      <c r="T34" s="207" t="s">
        <v>719</v>
      </c>
      <c r="U34" s="129"/>
      <c r="V34" s="129"/>
      <c r="W34" s="130"/>
      <c r="X34" s="130"/>
      <c r="Y34" s="172"/>
      <c r="Z34" s="132"/>
      <c r="AA34" s="129"/>
      <c r="AB34" s="189"/>
      <c r="AC34" s="235">
        <f t="shared" si="2"/>
        <v>0</v>
      </c>
      <c r="AD34" s="169"/>
      <c r="AE34" s="133"/>
    </row>
    <row r="35" spans="1:31" s="22" customFormat="1" ht="12.75">
      <c r="A35" s="199" t="s">
        <v>718</v>
      </c>
      <c r="B35" s="200" t="s">
        <v>122</v>
      </c>
      <c r="C35" s="314" t="s">
        <v>733</v>
      </c>
      <c r="D35" s="313" t="s">
        <v>145</v>
      </c>
      <c r="E35" s="314" t="s">
        <v>168</v>
      </c>
      <c r="F35" s="318" t="s">
        <v>790</v>
      </c>
      <c r="G35" s="316" t="s">
        <v>157</v>
      </c>
      <c r="H35" s="317">
        <v>1222</v>
      </c>
      <c r="I35" s="318">
        <v>1</v>
      </c>
      <c r="J35" s="333" t="s">
        <v>750</v>
      </c>
      <c r="K35" s="320"/>
      <c r="L35" s="201" t="s">
        <v>49</v>
      </c>
      <c r="M35" s="127" t="s">
        <v>114</v>
      </c>
      <c r="N35" s="205">
        <v>1</v>
      </c>
      <c r="O35" s="127">
        <v>60</v>
      </c>
      <c r="P35" s="127">
        <v>90</v>
      </c>
      <c r="Q35" s="127"/>
      <c r="R35" s="128">
        <v>0.06</v>
      </c>
      <c r="S35" s="231">
        <f t="shared" si="1"/>
        <v>0</v>
      </c>
      <c r="T35" s="207" t="s">
        <v>719</v>
      </c>
      <c r="U35" s="129"/>
      <c r="V35" s="129"/>
      <c r="W35" s="130"/>
      <c r="X35" s="130"/>
      <c r="Y35" s="172"/>
      <c r="Z35" s="132"/>
      <c r="AA35" s="129"/>
      <c r="AB35" s="189"/>
      <c r="AC35" s="235">
        <f t="shared" si="2"/>
        <v>0</v>
      </c>
      <c r="AD35" s="169"/>
      <c r="AE35" s="133"/>
    </row>
    <row r="36" spans="1:31" s="22" customFormat="1" ht="12.75">
      <c r="A36" s="199" t="s">
        <v>718</v>
      </c>
      <c r="B36" s="200" t="s">
        <v>122</v>
      </c>
      <c r="C36" s="314" t="s">
        <v>733</v>
      </c>
      <c r="D36" s="313" t="s">
        <v>145</v>
      </c>
      <c r="E36" s="314" t="s">
        <v>168</v>
      </c>
      <c r="F36" s="318" t="s">
        <v>790</v>
      </c>
      <c r="G36" s="316" t="s">
        <v>158</v>
      </c>
      <c r="H36" s="317">
        <v>1222</v>
      </c>
      <c r="I36" s="318">
        <v>1</v>
      </c>
      <c r="J36" s="333" t="s">
        <v>750</v>
      </c>
      <c r="K36" s="320"/>
      <c r="L36" s="201" t="s">
        <v>32</v>
      </c>
      <c r="M36" s="127" t="s">
        <v>113</v>
      </c>
      <c r="N36" s="205">
        <v>1</v>
      </c>
      <c r="O36" s="127"/>
      <c r="P36" s="127"/>
      <c r="Q36" s="127"/>
      <c r="R36" s="128">
        <v>0.5</v>
      </c>
      <c r="S36" s="231">
        <f t="shared" si="1"/>
        <v>0</v>
      </c>
      <c r="T36" s="207" t="s">
        <v>719</v>
      </c>
      <c r="U36" s="129"/>
      <c r="V36" s="129"/>
      <c r="W36" s="130"/>
      <c r="X36" s="130"/>
      <c r="Y36" s="172"/>
      <c r="Z36" s="132"/>
      <c r="AA36" s="129"/>
      <c r="AB36" s="189"/>
      <c r="AC36" s="235">
        <f t="shared" si="2"/>
        <v>0</v>
      </c>
      <c r="AD36" s="169"/>
      <c r="AE36" s="133"/>
    </row>
    <row r="37" spans="1:31" s="22" customFormat="1" ht="12.75">
      <c r="A37" s="199" t="s">
        <v>718</v>
      </c>
      <c r="B37" s="200" t="s">
        <v>122</v>
      </c>
      <c r="C37" s="314" t="s">
        <v>733</v>
      </c>
      <c r="D37" s="313" t="s">
        <v>145</v>
      </c>
      <c r="E37" s="314" t="s">
        <v>168</v>
      </c>
      <c r="F37" s="315"/>
      <c r="G37" s="316" t="s">
        <v>159</v>
      </c>
      <c r="H37" s="317"/>
      <c r="I37" s="318"/>
      <c r="J37" s="319"/>
      <c r="K37" s="320" t="s">
        <v>768</v>
      </c>
      <c r="L37" s="201" t="s">
        <v>32</v>
      </c>
      <c r="M37" s="127" t="s">
        <v>113</v>
      </c>
      <c r="N37" s="205">
        <v>1</v>
      </c>
      <c r="O37" s="127"/>
      <c r="P37" s="127"/>
      <c r="Q37" s="127"/>
      <c r="R37" s="128">
        <v>0.5</v>
      </c>
      <c r="S37" s="231">
        <f t="shared" si="1"/>
        <v>0</v>
      </c>
      <c r="T37" s="207" t="s">
        <v>719</v>
      </c>
      <c r="U37" s="129"/>
      <c r="V37" s="129"/>
      <c r="W37" s="130"/>
      <c r="X37" s="130"/>
      <c r="Y37" s="172"/>
      <c r="Z37" s="132"/>
      <c r="AA37" s="129"/>
      <c r="AB37" s="189"/>
      <c r="AC37" s="235">
        <f t="shared" si="2"/>
        <v>0</v>
      </c>
      <c r="AD37" s="169"/>
      <c r="AE37" s="133"/>
    </row>
    <row r="38" spans="1:31" s="22" customFormat="1" ht="12.75">
      <c r="A38" s="199" t="s">
        <v>718</v>
      </c>
      <c r="B38" s="200" t="s">
        <v>122</v>
      </c>
      <c r="C38" s="314" t="s">
        <v>733</v>
      </c>
      <c r="D38" s="313" t="s">
        <v>145</v>
      </c>
      <c r="E38" s="314" t="s">
        <v>168</v>
      </c>
      <c r="F38" s="315" t="s">
        <v>782</v>
      </c>
      <c r="G38" s="316" t="s">
        <v>160</v>
      </c>
      <c r="H38" s="322">
        <v>1213</v>
      </c>
      <c r="I38" s="323">
        <v>1</v>
      </c>
      <c r="J38" s="314" t="s">
        <v>781</v>
      </c>
      <c r="K38" s="320"/>
      <c r="L38" s="201" t="s">
        <v>32</v>
      </c>
      <c r="M38" s="127" t="s">
        <v>113</v>
      </c>
      <c r="N38" s="205">
        <v>1</v>
      </c>
      <c r="O38" s="127"/>
      <c r="P38" s="127"/>
      <c r="Q38" s="127"/>
      <c r="R38" s="128">
        <v>0.5</v>
      </c>
      <c r="S38" s="231">
        <f t="shared" si="1"/>
        <v>0</v>
      </c>
      <c r="T38" s="207" t="s">
        <v>719</v>
      </c>
      <c r="U38" s="129"/>
      <c r="V38" s="129"/>
      <c r="W38" s="130"/>
      <c r="X38" s="130"/>
      <c r="Y38" s="172"/>
      <c r="Z38" s="132"/>
      <c r="AA38" s="129"/>
      <c r="AB38" s="189"/>
      <c r="AC38" s="235">
        <f t="shared" si="2"/>
        <v>0</v>
      </c>
      <c r="AD38" s="169"/>
      <c r="AE38" s="133"/>
    </row>
    <row r="39" spans="1:31" s="22" customFormat="1" ht="12.75">
      <c r="A39" s="199" t="s">
        <v>718</v>
      </c>
      <c r="B39" s="200" t="s">
        <v>122</v>
      </c>
      <c r="C39" s="314" t="s">
        <v>733</v>
      </c>
      <c r="D39" s="313" t="s">
        <v>145</v>
      </c>
      <c r="E39" s="314" t="s">
        <v>168</v>
      </c>
      <c r="F39" s="315" t="s">
        <v>782</v>
      </c>
      <c r="G39" s="316" t="s">
        <v>161</v>
      </c>
      <c r="H39" s="322">
        <v>1213</v>
      </c>
      <c r="I39" s="323">
        <v>1</v>
      </c>
      <c r="J39" s="314" t="s">
        <v>781</v>
      </c>
      <c r="K39" s="320"/>
      <c r="L39" s="201" t="s">
        <v>32</v>
      </c>
      <c r="M39" s="127" t="s">
        <v>113</v>
      </c>
      <c r="N39" s="205">
        <v>1</v>
      </c>
      <c r="O39" s="127"/>
      <c r="P39" s="127"/>
      <c r="Q39" s="127"/>
      <c r="R39" s="128">
        <v>0.5</v>
      </c>
      <c r="S39" s="231">
        <f t="shared" si="1"/>
        <v>0</v>
      </c>
      <c r="T39" s="207" t="s">
        <v>719</v>
      </c>
      <c r="U39" s="129"/>
      <c r="V39" s="129"/>
      <c r="W39" s="130"/>
      <c r="X39" s="130"/>
      <c r="Y39" s="172"/>
      <c r="Z39" s="132"/>
      <c r="AA39" s="129"/>
      <c r="AB39" s="189"/>
      <c r="AC39" s="235">
        <f t="shared" si="2"/>
        <v>0</v>
      </c>
      <c r="AD39" s="169"/>
      <c r="AE39" s="133"/>
    </row>
    <row r="40" spans="1:31" s="22" customFormat="1" ht="12.75">
      <c r="A40" s="199" t="s">
        <v>718</v>
      </c>
      <c r="B40" s="200" t="s">
        <v>122</v>
      </c>
      <c r="C40" s="314" t="s">
        <v>733</v>
      </c>
      <c r="D40" s="313" t="s">
        <v>145</v>
      </c>
      <c r="E40" s="314" t="s">
        <v>168</v>
      </c>
      <c r="F40" s="318" t="s">
        <v>790</v>
      </c>
      <c r="G40" s="316" t="s">
        <v>162</v>
      </c>
      <c r="H40" s="317">
        <v>1222</v>
      </c>
      <c r="I40" s="318">
        <v>1</v>
      </c>
      <c r="J40" s="333" t="s">
        <v>750</v>
      </c>
      <c r="K40" s="320"/>
      <c r="L40" s="201" t="s">
        <v>49</v>
      </c>
      <c r="M40" s="127" t="s">
        <v>725</v>
      </c>
      <c r="N40" s="205">
        <v>1</v>
      </c>
      <c r="O40" s="127"/>
      <c r="P40" s="127"/>
      <c r="Q40" s="127"/>
      <c r="R40" s="128">
        <v>0.15</v>
      </c>
      <c r="S40" s="231">
        <f t="shared" si="1"/>
        <v>0</v>
      </c>
      <c r="T40" s="207" t="s">
        <v>719</v>
      </c>
      <c r="U40" s="129"/>
      <c r="V40" s="129"/>
      <c r="W40" s="130"/>
      <c r="X40" s="130"/>
      <c r="Y40" s="172"/>
      <c r="Z40" s="132"/>
      <c r="AA40" s="129"/>
      <c r="AB40" s="189"/>
      <c r="AC40" s="235">
        <f t="shared" si="2"/>
        <v>0</v>
      </c>
      <c r="AD40" s="169"/>
      <c r="AE40" s="133"/>
    </row>
    <row r="41" spans="1:31" s="22" customFormat="1" ht="12.75">
      <c r="A41" s="199" t="s">
        <v>718</v>
      </c>
      <c r="B41" s="200" t="s">
        <v>122</v>
      </c>
      <c r="C41" s="314" t="s">
        <v>733</v>
      </c>
      <c r="D41" s="313" t="s">
        <v>145</v>
      </c>
      <c r="E41" s="314" t="s">
        <v>168</v>
      </c>
      <c r="F41" s="318" t="s">
        <v>790</v>
      </c>
      <c r="G41" s="316" t="s">
        <v>163</v>
      </c>
      <c r="H41" s="317">
        <v>1222</v>
      </c>
      <c r="I41" s="318">
        <v>1</v>
      </c>
      <c r="J41" s="333" t="s">
        <v>750</v>
      </c>
      <c r="K41" s="320"/>
      <c r="L41" s="201" t="s">
        <v>33</v>
      </c>
      <c r="M41" s="127" t="s">
        <v>116</v>
      </c>
      <c r="N41" s="205">
        <v>1</v>
      </c>
      <c r="O41" s="127"/>
      <c r="P41" s="127"/>
      <c r="Q41" s="127"/>
      <c r="R41" s="128">
        <v>0.15</v>
      </c>
      <c r="S41" s="231">
        <f t="shared" si="1"/>
        <v>0</v>
      </c>
      <c r="T41" s="207" t="s">
        <v>719</v>
      </c>
      <c r="U41" s="129"/>
      <c r="V41" s="129"/>
      <c r="W41" s="130"/>
      <c r="X41" s="130"/>
      <c r="Y41" s="172"/>
      <c r="Z41" s="132"/>
      <c r="AA41" s="129"/>
      <c r="AB41" s="189"/>
      <c r="AC41" s="235">
        <f t="shared" si="2"/>
        <v>0</v>
      </c>
      <c r="AD41" s="169"/>
      <c r="AE41" s="133"/>
    </row>
    <row r="42" spans="1:31" s="22" customFormat="1" ht="12.75">
      <c r="A42" s="199" t="s">
        <v>718</v>
      </c>
      <c r="B42" s="200" t="s">
        <v>122</v>
      </c>
      <c r="C42" s="314" t="s">
        <v>733</v>
      </c>
      <c r="D42" s="313" t="s">
        <v>145</v>
      </c>
      <c r="E42" s="314" t="s">
        <v>168</v>
      </c>
      <c r="F42" s="315" t="s">
        <v>782</v>
      </c>
      <c r="G42" s="316" t="s">
        <v>164</v>
      </c>
      <c r="H42" s="322">
        <v>1213</v>
      </c>
      <c r="I42" s="323">
        <v>1</v>
      </c>
      <c r="J42" s="314" t="s">
        <v>781</v>
      </c>
      <c r="K42" s="320"/>
      <c r="L42" s="201" t="s">
        <v>33</v>
      </c>
      <c r="M42" s="127" t="s">
        <v>116</v>
      </c>
      <c r="N42" s="205">
        <v>1</v>
      </c>
      <c r="O42" s="127"/>
      <c r="P42" s="127"/>
      <c r="Q42" s="127"/>
      <c r="R42" s="128">
        <v>0.15</v>
      </c>
      <c r="S42" s="231">
        <f t="shared" si="1"/>
        <v>0</v>
      </c>
      <c r="T42" s="207" t="s">
        <v>719</v>
      </c>
      <c r="U42" s="129"/>
      <c r="V42" s="129"/>
      <c r="W42" s="130"/>
      <c r="X42" s="130"/>
      <c r="Y42" s="172"/>
      <c r="Z42" s="132"/>
      <c r="AA42" s="129"/>
      <c r="AB42" s="189"/>
      <c r="AC42" s="235">
        <f t="shared" si="2"/>
        <v>0</v>
      </c>
      <c r="AD42" s="169"/>
      <c r="AE42" s="133"/>
    </row>
    <row r="43" spans="1:31" s="22" customFormat="1" ht="12.75">
      <c r="A43" s="199" t="s">
        <v>718</v>
      </c>
      <c r="B43" s="200" t="s">
        <v>122</v>
      </c>
      <c r="C43" s="314" t="s">
        <v>733</v>
      </c>
      <c r="D43" s="313" t="s">
        <v>145</v>
      </c>
      <c r="E43" s="314" t="s">
        <v>168</v>
      </c>
      <c r="F43" s="315" t="s">
        <v>782</v>
      </c>
      <c r="G43" s="316" t="s">
        <v>165</v>
      </c>
      <c r="H43" s="322">
        <v>1213</v>
      </c>
      <c r="I43" s="323">
        <v>1</v>
      </c>
      <c r="J43" s="314" t="s">
        <v>781</v>
      </c>
      <c r="K43" s="320"/>
      <c r="L43" s="201" t="s">
        <v>33</v>
      </c>
      <c r="M43" s="127" t="s">
        <v>115</v>
      </c>
      <c r="N43" s="205">
        <v>1</v>
      </c>
      <c r="O43" s="127"/>
      <c r="P43" s="127"/>
      <c r="Q43" s="127"/>
      <c r="R43" s="128">
        <v>0.15</v>
      </c>
      <c r="S43" s="231">
        <f t="shared" si="1"/>
        <v>0</v>
      </c>
      <c r="T43" s="207" t="s">
        <v>719</v>
      </c>
      <c r="U43" s="129"/>
      <c r="V43" s="129"/>
      <c r="W43" s="130"/>
      <c r="X43" s="130"/>
      <c r="Y43" s="172"/>
      <c r="Z43" s="132"/>
      <c r="AA43" s="129"/>
      <c r="AB43" s="189"/>
      <c r="AC43" s="235">
        <f t="shared" si="2"/>
        <v>0</v>
      </c>
      <c r="AD43" s="169"/>
      <c r="AE43" s="133"/>
    </row>
    <row r="44" spans="1:31" s="22" customFormat="1" ht="12.75">
      <c r="A44" s="199" t="s">
        <v>718</v>
      </c>
      <c r="B44" s="200" t="s">
        <v>122</v>
      </c>
      <c r="C44" s="314" t="s">
        <v>733</v>
      </c>
      <c r="D44" s="313" t="s">
        <v>145</v>
      </c>
      <c r="E44" s="314" t="s">
        <v>168</v>
      </c>
      <c r="F44" s="318" t="s">
        <v>790</v>
      </c>
      <c r="G44" s="316" t="s">
        <v>166</v>
      </c>
      <c r="H44" s="317">
        <v>1222</v>
      </c>
      <c r="I44" s="318">
        <v>1</v>
      </c>
      <c r="J44" s="333" t="s">
        <v>750</v>
      </c>
      <c r="K44" s="320"/>
      <c r="L44" s="201" t="s">
        <v>33</v>
      </c>
      <c r="M44" s="127" t="s">
        <v>115</v>
      </c>
      <c r="N44" s="205">
        <v>1</v>
      </c>
      <c r="O44" s="127"/>
      <c r="P44" s="127"/>
      <c r="Q44" s="127"/>
      <c r="R44" s="128">
        <v>0.15</v>
      </c>
      <c r="S44" s="231">
        <f t="shared" si="1"/>
        <v>0</v>
      </c>
      <c r="T44" s="207" t="s">
        <v>719</v>
      </c>
      <c r="U44" s="129"/>
      <c r="V44" s="129"/>
      <c r="W44" s="130"/>
      <c r="X44" s="130"/>
      <c r="Y44" s="172"/>
      <c r="Z44" s="132"/>
      <c r="AA44" s="129"/>
      <c r="AB44" s="189"/>
      <c r="AC44" s="235">
        <f t="shared" si="2"/>
        <v>0</v>
      </c>
      <c r="AD44" s="169"/>
      <c r="AE44" s="133"/>
    </row>
    <row r="45" spans="1:31" s="22" customFormat="1" ht="12.75">
      <c r="A45" s="199" t="s">
        <v>718</v>
      </c>
      <c r="B45" s="200" t="s">
        <v>122</v>
      </c>
      <c r="C45" s="314" t="s">
        <v>733</v>
      </c>
      <c r="D45" s="313" t="s">
        <v>145</v>
      </c>
      <c r="E45" s="314" t="s">
        <v>168</v>
      </c>
      <c r="F45" s="318" t="s">
        <v>790</v>
      </c>
      <c r="G45" s="316" t="s">
        <v>167</v>
      </c>
      <c r="H45" s="317">
        <v>1222</v>
      </c>
      <c r="I45" s="318">
        <v>1</v>
      </c>
      <c r="J45" s="333" t="s">
        <v>750</v>
      </c>
      <c r="K45" s="320"/>
      <c r="L45" s="201" t="s">
        <v>49</v>
      </c>
      <c r="M45" s="127" t="s">
        <v>140</v>
      </c>
      <c r="N45" s="205">
        <v>1</v>
      </c>
      <c r="O45" s="127"/>
      <c r="P45" s="127"/>
      <c r="Q45" s="127"/>
      <c r="R45" s="128">
        <v>1</v>
      </c>
      <c r="S45" s="231">
        <f t="shared" si="1"/>
        <v>0</v>
      </c>
      <c r="T45" s="207" t="s">
        <v>719</v>
      </c>
      <c r="U45" s="129"/>
      <c r="V45" s="129"/>
      <c r="W45" s="130"/>
      <c r="X45" s="130"/>
      <c r="Y45" s="172"/>
      <c r="Z45" s="132"/>
      <c r="AA45" s="129"/>
      <c r="AB45" s="189"/>
      <c r="AC45" s="235">
        <f t="shared" si="2"/>
        <v>0</v>
      </c>
      <c r="AD45" s="169"/>
      <c r="AE45" s="133"/>
    </row>
    <row r="46" spans="1:31" s="22" customFormat="1" ht="13.5" thickBot="1">
      <c r="A46" s="61" t="s">
        <v>718</v>
      </c>
      <c r="B46" s="62" t="s">
        <v>122</v>
      </c>
      <c r="C46" s="328" t="s">
        <v>733</v>
      </c>
      <c r="D46" s="327" t="s">
        <v>145</v>
      </c>
      <c r="E46" s="328" t="s">
        <v>168</v>
      </c>
      <c r="F46" s="327" t="s">
        <v>782</v>
      </c>
      <c r="G46" s="329"/>
      <c r="H46" s="330">
        <v>1213</v>
      </c>
      <c r="I46" s="331">
        <v>1</v>
      </c>
      <c r="J46" s="328" t="s">
        <v>781</v>
      </c>
      <c r="K46" s="332"/>
      <c r="L46" s="63" t="s">
        <v>49</v>
      </c>
      <c r="M46" s="64" t="s">
        <v>311</v>
      </c>
      <c r="N46" s="64">
        <v>1</v>
      </c>
      <c r="O46" s="64"/>
      <c r="P46" s="64"/>
      <c r="Q46" s="64"/>
      <c r="R46" s="65">
        <v>0.18</v>
      </c>
      <c r="S46" s="232">
        <f t="shared" si="1"/>
        <v>0</v>
      </c>
      <c r="T46" s="270" t="s">
        <v>719</v>
      </c>
      <c r="U46" s="66"/>
      <c r="V46" s="66"/>
      <c r="W46" s="122"/>
      <c r="X46" s="122"/>
      <c r="Y46" s="173"/>
      <c r="Z46" s="68"/>
      <c r="AA46" s="66"/>
      <c r="AB46" s="190"/>
      <c r="AC46" s="236">
        <f t="shared" si="2"/>
        <v>0</v>
      </c>
      <c r="AD46" s="170"/>
      <c r="AE46" s="69"/>
    </row>
    <row r="47" ht="12.75">
      <c r="T47" s="269"/>
    </row>
  </sheetData>
  <sheetProtection/>
  <protectedRanges>
    <protectedRange sqref="N4:Q8" name="Plage5"/>
    <protectedRange sqref="T26:AB984" name="Plage3"/>
    <protectedRange sqref="B1:B2" name="Plage1"/>
    <protectedRange sqref="M26:M28 O26:P28 R30:R33 A26:L40 Q26:Q40 O30:P40 M30:M40 R35:R40 N26:N40 A41:R984" name="Plage2"/>
    <protectedRange sqref="AD26:AE984" name="Plage4"/>
    <protectedRange sqref="R26 R34" name="Plage2_1"/>
    <protectedRange sqref="R27" name="Plage2_2"/>
    <protectedRange sqref="R28" name="Plage2_3"/>
    <protectedRange sqref="R29" name="Plage2_4"/>
  </protectedRanges>
  <mergeCells count="35">
    <mergeCell ref="A5:A6"/>
    <mergeCell ref="A7:A8"/>
    <mergeCell ref="A9:A10"/>
    <mergeCell ref="N10:O10"/>
    <mergeCell ref="T22:X22"/>
    <mergeCell ref="Y22:AB22"/>
    <mergeCell ref="A11:A12"/>
    <mergeCell ref="A13:A14"/>
    <mergeCell ref="A15:A16"/>
    <mergeCell ref="A22:G22"/>
    <mergeCell ref="L23:L24"/>
    <mergeCell ref="M23:M24"/>
    <mergeCell ref="N23:N24"/>
    <mergeCell ref="O23:Q23"/>
    <mergeCell ref="H22:K22"/>
    <mergeCell ref="L22:R22"/>
    <mergeCell ref="R23:R24"/>
    <mergeCell ref="S23:S24"/>
    <mergeCell ref="T23:T24"/>
    <mergeCell ref="U23:U24"/>
    <mergeCell ref="AE22:AE24"/>
    <mergeCell ref="A23:A24"/>
    <mergeCell ref="B23:F23"/>
    <mergeCell ref="G23:G24"/>
    <mergeCell ref="H23:J23"/>
    <mergeCell ref="K23:K24"/>
    <mergeCell ref="AD23:AD24"/>
    <mergeCell ref="Z23:Z24"/>
    <mergeCell ref="AA23:AA24"/>
    <mergeCell ref="AB23:AB24"/>
    <mergeCell ref="AC23:AC24"/>
    <mergeCell ref="V23:V24"/>
    <mergeCell ref="W23:W24"/>
    <mergeCell ref="X23:X24"/>
    <mergeCell ref="Y23:Y24"/>
  </mergeCells>
  <dataValidations count="6">
    <dataValidation type="list" allowBlank="1" showInputMessage="1" showErrorMessage="1" sqref="T26:T46 Q5 AD26:AD46 W26:X46">
      <formula1>"O,N"</formula1>
    </dataValidation>
    <dataValidation type="list" allowBlank="1" showErrorMessage="1" prompt="&#10;" sqref="L26:L46">
      <formula1>"INFO,MOB,VER,ROC,DIV,LAB,FRAG"</formula1>
    </dataValidation>
    <dataValidation type="list" allowBlank="1" showInputMessage="1" showErrorMessage="1" sqref="Y26:Y46">
      <formula1>"DOCBUR,DOCBIBLIO"</formula1>
    </dataValidation>
    <dataValidation type="list" allowBlank="1" showInputMessage="1" showErrorMessage="1" sqref="AD25">
      <formula1>"O/N"</formula1>
    </dataValidation>
    <dataValidation type="list" allowBlank="1" showInputMessage="1" showErrorMessage="1" sqref="N4">
      <formula1>"BUR,SALLE ENSEIGNEMENT, SALLETP, LABO,STOCK REPRO,DIVERS"</formula1>
    </dataValidation>
    <dataValidation type="list" allowBlank="1" showInputMessage="1" showErrorMessage="1" sqref="Q4">
      <formula1>"A-1,A-2,B-1,B-2,C-1,C-2,D-1,D-2,E-1,E-2,F-1,F-2"</formula1>
    </dataValidation>
  </dataValidations>
  <printOptions/>
  <pageMargins left="0.787401575" right="0.787401575" top="0.984251969" bottom="0.984251969" header="0.4921259845" footer="0.4921259845"/>
  <pageSetup orientation="portrait" paperSize="9"/>
  <ignoredErrors>
    <ignoredError sqref="E26:E40 E44:E46 E41:E43" numberStoredAsText="1"/>
  </ignoredError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B0F0"/>
  </sheetPr>
  <dimension ref="A1:AH34"/>
  <sheetViews>
    <sheetView zoomScalePageLayoutView="0" workbookViewId="0" topLeftCell="A7">
      <selection activeCell="C26" sqref="C26:K34"/>
    </sheetView>
  </sheetViews>
  <sheetFormatPr defaultColWidth="11.421875" defaultRowHeight="12.75"/>
  <cols>
    <col min="1" max="1" width="15.8515625" style="5" customWidth="1"/>
    <col min="2" max="2" width="11.28125" style="5" customWidth="1"/>
    <col min="3" max="3" width="7.421875" style="5" customWidth="1"/>
    <col min="4" max="4" width="8.421875" style="5" customWidth="1"/>
    <col min="5" max="5" width="6.7109375" style="5" customWidth="1"/>
    <col min="6" max="6" width="15.421875" style="5" customWidth="1"/>
    <col min="7" max="7" width="9.57421875" style="7" customWidth="1"/>
    <col min="8" max="8" width="5.7109375" style="9" customWidth="1"/>
    <col min="9" max="9" width="4.421875" style="9" bestFit="1" customWidth="1"/>
    <col min="10" max="10" width="5.421875" style="9" bestFit="1" customWidth="1"/>
    <col min="11" max="11" width="10.00390625" style="9" customWidth="1"/>
    <col min="12" max="12" width="8.421875" style="5" customWidth="1"/>
    <col min="13" max="13" width="32.00390625" style="5" customWidth="1"/>
    <col min="14" max="14" width="3.8515625" style="5" bestFit="1" customWidth="1"/>
    <col min="15" max="15" width="5.00390625" style="5" bestFit="1" customWidth="1"/>
    <col min="16" max="16" width="6.7109375" style="5" customWidth="1"/>
    <col min="17" max="17" width="8.8515625" style="5" customWidth="1"/>
    <col min="18" max="18" width="10.7109375" style="5" customWidth="1"/>
    <col min="19" max="19" width="7.57421875" style="5" customWidth="1"/>
    <col min="20" max="20" width="8.140625" style="9" customWidth="1"/>
    <col min="21" max="22" width="9.8515625" style="9" customWidth="1"/>
    <col min="23" max="24" width="7.28125" style="9" customWidth="1"/>
    <col min="25" max="25" width="9.00390625" style="9" customWidth="1"/>
    <col min="26" max="26" width="24.140625" style="9" customWidth="1"/>
    <col min="27" max="27" width="8.00390625" style="9" bestFit="1" customWidth="1"/>
    <col min="28" max="28" width="8.7109375" style="9" bestFit="1" customWidth="1"/>
    <col min="29" max="30" width="5.7109375" style="9" bestFit="1" customWidth="1"/>
    <col min="31" max="31" width="29.140625" style="9" customWidth="1"/>
    <col min="32" max="33" width="13.7109375" style="5" customWidth="1"/>
    <col min="34" max="34" width="19.421875" style="5" customWidth="1"/>
    <col min="35" max="16384" width="11.421875" style="5" customWidth="1"/>
  </cols>
  <sheetData>
    <row r="1" spans="1:33" ht="21" customHeight="1">
      <c r="A1" s="114" t="s">
        <v>716</v>
      </c>
      <c r="B1" s="114"/>
      <c r="C1" s="117"/>
      <c r="D1" s="116"/>
      <c r="E1" s="116"/>
      <c r="F1" s="116"/>
      <c r="G1" s="116"/>
      <c r="H1" s="118"/>
      <c r="I1" s="118"/>
      <c r="J1" s="118"/>
      <c r="K1" s="118"/>
      <c r="L1" s="116"/>
      <c r="M1" s="116"/>
      <c r="N1" s="116"/>
      <c r="O1" s="116"/>
      <c r="P1" s="116"/>
      <c r="Q1" s="116"/>
      <c r="R1" s="117"/>
      <c r="S1" s="117"/>
      <c r="T1" s="118"/>
      <c r="U1" s="118"/>
      <c r="V1" s="118"/>
      <c r="W1" s="118"/>
      <c r="X1" s="119"/>
      <c r="Y1" s="119"/>
      <c r="Z1" s="119"/>
      <c r="AA1" s="119"/>
      <c r="AB1" s="119"/>
      <c r="AC1" s="119"/>
      <c r="AD1" s="119"/>
      <c r="AE1" s="118"/>
      <c r="AF1" s="2"/>
      <c r="AG1" s="2"/>
    </row>
    <row r="2" spans="1:33" ht="15.75">
      <c r="A2" s="18" t="s">
        <v>40</v>
      </c>
      <c r="B2" s="18" t="s">
        <v>145</v>
      </c>
      <c r="C2" s="19"/>
      <c r="D2" s="20"/>
      <c r="E2" s="20"/>
      <c r="F2" s="20"/>
      <c r="G2" s="20"/>
      <c r="H2" s="18"/>
      <c r="I2" s="21"/>
      <c r="J2" s="26"/>
      <c r="K2" s="19"/>
      <c r="L2" s="20"/>
      <c r="M2" s="20"/>
      <c r="N2" s="20"/>
      <c r="O2" s="20"/>
      <c r="P2" s="20"/>
      <c r="Q2" s="20"/>
      <c r="R2" s="19"/>
      <c r="S2" s="19"/>
      <c r="T2" s="21"/>
      <c r="U2" s="21"/>
      <c r="V2" s="21"/>
      <c r="W2" s="21"/>
      <c r="X2" s="250"/>
      <c r="Y2" s="250"/>
      <c r="Z2" s="250"/>
      <c r="AA2" s="250"/>
      <c r="AB2" s="250"/>
      <c r="AC2" s="250"/>
      <c r="AD2" s="250"/>
      <c r="AE2" s="21"/>
      <c r="AF2" s="2"/>
      <c r="AG2" s="2"/>
    </row>
    <row r="3" spans="1:31" s="2" customFormat="1" ht="16.5" thickBot="1">
      <c r="A3" s="137"/>
      <c r="B3" s="137"/>
      <c r="D3" s="138"/>
      <c r="E3" s="138"/>
      <c r="F3" s="138"/>
      <c r="G3" s="138"/>
      <c r="H3" s="137"/>
      <c r="I3" s="15"/>
      <c r="J3" s="143"/>
      <c r="L3" s="138"/>
      <c r="M3" s="138"/>
      <c r="N3" s="138"/>
      <c r="O3" s="138"/>
      <c r="P3" s="138"/>
      <c r="Q3" s="138"/>
      <c r="T3" s="15"/>
      <c r="U3" s="15"/>
      <c r="V3" s="15"/>
      <c r="W3" s="15"/>
      <c r="X3" s="16"/>
      <c r="Y3" s="16"/>
      <c r="Z3" s="16"/>
      <c r="AA3" s="16"/>
      <c r="AB3" s="16"/>
      <c r="AC3" s="16"/>
      <c r="AD3" s="16"/>
      <c r="AE3" s="15"/>
    </row>
    <row r="4" spans="1:31" ht="15.75">
      <c r="A4"/>
      <c r="B4"/>
      <c r="C4"/>
      <c r="D4"/>
      <c r="E4"/>
      <c r="F4"/>
      <c r="G4"/>
      <c r="H4"/>
      <c r="I4"/>
      <c r="J4"/>
      <c r="K4"/>
      <c r="L4" s="175" t="s">
        <v>67</v>
      </c>
      <c r="M4" s="176"/>
      <c r="N4" s="229" t="s">
        <v>82</v>
      </c>
      <c r="O4" s="177"/>
      <c r="P4" s="178"/>
      <c r="Q4" s="246" t="s">
        <v>68</v>
      </c>
      <c r="R4"/>
      <c r="S4" s="140"/>
      <c r="T4" s="138"/>
      <c r="U4" s="174"/>
      <c r="V4" s="174"/>
      <c r="W4" s="140"/>
      <c r="X4" s="140"/>
      <c r="Y4" s="16"/>
      <c r="Z4" s="15"/>
      <c r="AA4" s="15"/>
      <c r="AB4" s="15"/>
      <c r="AC4" s="15"/>
      <c r="AD4" s="15"/>
      <c r="AE4" s="15"/>
    </row>
    <row r="5" spans="1:31" ht="15.75">
      <c r="A5" s="408" t="s">
        <v>13</v>
      </c>
      <c r="B5" s="237" t="s">
        <v>100</v>
      </c>
      <c r="C5" s="187" t="s">
        <v>68</v>
      </c>
      <c r="D5" s="138"/>
      <c r="E5" s="138"/>
      <c r="F5" s="138"/>
      <c r="G5" s="138"/>
      <c r="H5" s="15"/>
      <c r="I5" s="15"/>
      <c r="J5" s="143"/>
      <c r="K5" s="2"/>
      <c r="L5" s="179" t="s">
        <v>98</v>
      </c>
      <c r="M5" s="180"/>
      <c r="N5" s="180"/>
      <c r="O5" s="181"/>
      <c r="P5" s="182"/>
      <c r="Q5" s="247" t="s">
        <v>99</v>
      </c>
      <c r="R5"/>
      <c r="S5" s="244"/>
      <c r="T5" s="138"/>
      <c r="U5" s="139"/>
      <c r="V5" s="139"/>
      <c r="W5" s="140"/>
      <c r="X5" s="141"/>
      <c r="Y5" s="16"/>
      <c r="Z5" s="15"/>
      <c r="AA5" s="15"/>
      <c r="AB5" s="15"/>
      <c r="AC5" s="15"/>
      <c r="AD5" s="15"/>
      <c r="AE5" s="15"/>
    </row>
    <row r="6" spans="1:31" ht="15.75">
      <c r="A6" s="409"/>
      <c r="B6" s="187"/>
      <c r="C6" s="187" t="s">
        <v>69</v>
      </c>
      <c r="D6" s="138"/>
      <c r="E6" s="138"/>
      <c r="F6" s="138"/>
      <c r="G6" s="138"/>
      <c r="H6" s="15"/>
      <c r="I6" s="15"/>
      <c r="J6" s="143"/>
      <c r="K6" s="2"/>
      <c r="L6" s="179" t="s">
        <v>101</v>
      </c>
      <c r="M6" s="180"/>
      <c r="N6" s="180"/>
      <c r="O6" s="181"/>
      <c r="P6" s="182"/>
      <c r="Q6" s="248">
        <v>0</v>
      </c>
      <c r="R6"/>
      <c r="S6" s="244"/>
      <c r="T6" s="138"/>
      <c r="U6" s="139"/>
      <c r="V6" s="139"/>
      <c r="W6" s="140"/>
      <c r="X6" s="141"/>
      <c r="Y6" s="16"/>
      <c r="Z6" s="15"/>
      <c r="AA6" s="15"/>
      <c r="AB6" s="15"/>
      <c r="AC6" s="15"/>
      <c r="AD6" s="15"/>
      <c r="AE6" s="15"/>
    </row>
    <row r="7" spans="1:31" ht="18" customHeight="1">
      <c r="A7" s="408" t="s">
        <v>66</v>
      </c>
      <c r="B7" s="237" t="s">
        <v>100</v>
      </c>
      <c r="C7" s="187" t="s">
        <v>70</v>
      </c>
      <c r="D7" s="138"/>
      <c r="E7" s="138"/>
      <c r="F7" s="138"/>
      <c r="G7" s="138"/>
      <c r="H7" s="15"/>
      <c r="I7" s="15"/>
      <c r="J7" s="143"/>
      <c r="K7" s="2"/>
      <c r="L7" s="179" t="s">
        <v>103</v>
      </c>
      <c r="M7" s="180"/>
      <c r="N7" s="180"/>
      <c r="O7" s="181"/>
      <c r="P7" s="182"/>
      <c r="Q7" s="251" t="e">
        <f>Q8/Q6</f>
        <v>#DIV/0!</v>
      </c>
      <c r="R7"/>
      <c r="S7" s="244"/>
      <c r="T7" s="138"/>
      <c r="U7" s="139"/>
      <c r="V7" s="139"/>
      <c r="W7" s="140"/>
      <c r="X7" s="141"/>
      <c r="Y7" s="16"/>
      <c r="Z7" s="15"/>
      <c r="AA7" s="15"/>
      <c r="AB7" s="15"/>
      <c r="AC7" s="15"/>
      <c r="AD7" s="15"/>
      <c r="AE7" s="15"/>
    </row>
    <row r="8" spans="1:31" ht="16.5" thickBot="1">
      <c r="A8" s="409"/>
      <c r="B8" s="187"/>
      <c r="C8" s="187" t="s">
        <v>71</v>
      </c>
      <c r="D8" s="138"/>
      <c r="E8" s="138"/>
      <c r="F8" s="138"/>
      <c r="G8" s="138"/>
      <c r="H8" s="15"/>
      <c r="I8" s="15"/>
      <c r="J8" s="143"/>
      <c r="K8" s="2"/>
      <c r="L8" s="183" t="s">
        <v>102</v>
      </c>
      <c r="M8" s="184"/>
      <c r="N8" s="184"/>
      <c r="O8" s="185"/>
      <c r="P8" s="186"/>
      <c r="Q8" s="249">
        <f>SUM($R$26:$R$981)+SUM($AB$26:$AB$981)</f>
        <v>4.2716</v>
      </c>
      <c r="R8"/>
      <c r="S8" s="244"/>
      <c r="T8" s="138"/>
      <c r="U8" s="139"/>
      <c r="V8" s="139"/>
      <c r="W8" s="140"/>
      <c r="X8" s="142"/>
      <c r="Y8" s="16"/>
      <c r="Z8" s="15"/>
      <c r="AA8" s="15"/>
      <c r="AB8" s="15"/>
      <c r="AC8" s="15"/>
      <c r="AD8" s="15"/>
      <c r="AE8" s="15"/>
    </row>
    <row r="9" spans="1:31" ht="16.5" thickBot="1">
      <c r="A9" s="408" t="s">
        <v>14</v>
      </c>
      <c r="B9" s="237" t="s">
        <v>100</v>
      </c>
      <c r="C9" s="187" t="s">
        <v>72</v>
      </c>
      <c r="D9" s="138"/>
      <c r="E9" s="138"/>
      <c r="F9" s="138"/>
      <c r="G9" s="138"/>
      <c r="H9" s="15"/>
      <c r="I9" s="15"/>
      <c r="J9" s="143"/>
      <c r="K9" s="2"/>
      <c r="L9" s="137"/>
      <c r="M9" s="138"/>
      <c r="N9" s="138"/>
      <c r="O9" s="139"/>
      <c r="P9" s="140"/>
      <c r="Q9" s="142"/>
      <c r="R9" s="244"/>
      <c r="S9" s="244"/>
      <c r="T9" s="138"/>
      <c r="U9" s="139"/>
      <c r="V9" s="139"/>
      <c r="W9" s="140"/>
      <c r="X9" s="142"/>
      <c r="Y9" s="16"/>
      <c r="Z9" s="15"/>
      <c r="AA9" s="15"/>
      <c r="AB9" s="15"/>
      <c r="AC9" s="15"/>
      <c r="AD9" s="15"/>
      <c r="AE9" s="15"/>
    </row>
    <row r="10" spans="1:31" ht="24" customHeight="1" thickBot="1">
      <c r="A10" s="409"/>
      <c r="B10" s="187"/>
      <c r="C10" s="187" t="s">
        <v>73</v>
      </c>
      <c r="D10" s="138"/>
      <c r="E10" s="138"/>
      <c r="F10" s="138"/>
      <c r="G10" s="138"/>
      <c r="H10" s="15"/>
      <c r="I10" s="15"/>
      <c r="J10" s="143"/>
      <c r="K10" s="2"/>
      <c r="L10" s="239" t="s">
        <v>42</v>
      </c>
      <c r="M10" s="240"/>
      <c r="N10" s="406" t="s">
        <v>94</v>
      </c>
      <c r="O10" s="407"/>
      <c r="P10" s="230" t="s">
        <v>59</v>
      </c>
      <c r="Q10" s="230" t="s">
        <v>91</v>
      </c>
      <c r="R10" s="244"/>
      <c r="S10" s="244"/>
      <c r="T10" s="138"/>
      <c r="U10" s="139"/>
      <c r="V10" s="139"/>
      <c r="W10" s="140"/>
      <c r="X10" s="142"/>
      <c r="Y10" s="16"/>
      <c r="Z10" s="15"/>
      <c r="AA10" s="15"/>
      <c r="AB10" s="15"/>
      <c r="AC10" s="15"/>
      <c r="AD10" s="15"/>
      <c r="AE10" s="15"/>
    </row>
    <row r="11" spans="1:31" ht="16.5" thickBot="1">
      <c r="A11" s="408" t="s">
        <v>11</v>
      </c>
      <c r="B11" s="237" t="s">
        <v>100</v>
      </c>
      <c r="C11" s="187" t="s">
        <v>74</v>
      </c>
      <c r="D11" s="138"/>
      <c r="E11" s="138"/>
      <c r="F11" s="138"/>
      <c r="G11" s="138"/>
      <c r="H11" s="15"/>
      <c r="I11" s="15"/>
      <c r="J11" s="143"/>
      <c r="K11" s="2"/>
      <c r="L11" s="241" t="s">
        <v>83</v>
      </c>
      <c r="M11" s="242"/>
      <c r="N11" s="238"/>
      <c r="O11" s="243">
        <f>SUMIF($L$26:$L$981,"INFO",$R$26:$R$981)</f>
        <v>0.3</v>
      </c>
      <c r="P11" s="233">
        <f>SUMIF($L$26:$L$981,"INFO",$S$26:$S$981)</f>
        <v>0</v>
      </c>
      <c r="Q11" s="234">
        <f>O11-P11</f>
        <v>0.3</v>
      </c>
      <c r="R11" s="244"/>
      <c r="S11" s="244"/>
      <c r="T11" s="138"/>
      <c r="U11" s="139"/>
      <c r="V11" s="139"/>
      <c r="W11" s="140"/>
      <c r="X11" s="142"/>
      <c r="Y11" s="16"/>
      <c r="Z11" s="15"/>
      <c r="AA11" s="15"/>
      <c r="AB11" s="15"/>
      <c r="AC11" s="15"/>
      <c r="AD11" s="15"/>
      <c r="AE11" s="15"/>
    </row>
    <row r="12" spans="1:31" ht="16.5" thickBot="1">
      <c r="A12" s="409"/>
      <c r="B12" s="187"/>
      <c r="C12" s="187" t="s">
        <v>75</v>
      </c>
      <c r="D12" s="138"/>
      <c r="E12" s="138"/>
      <c r="F12" s="138"/>
      <c r="G12" s="138"/>
      <c r="H12" s="15"/>
      <c r="I12" s="15"/>
      <c r="J12" s="143"/>
      <c r="K12" s="2"/>
      <c r="L12" s="241" t="s">
        <v>84</v>
      </c>
      <c r="M12" s="242"/>
      <c r="N12" s="238"/>
      <c r="O12" s="233">
        <f>SUMIF($L$26:$L$981,"MOB",$R$26:$R$981)</f>
        <v>3.9116</v>
      </c>
      <c r="P12" s="233">
        <f>SUMIF($L$26:$L$981,"MOB",$S$26:$S$981)</f>
        <v>0</v>
      </c>
      <c r="Q12" s="234">
        <f aca="true" t="shared" si="0" ref="Q12:Q19">O12-P12</f>
        <v>3.9116</v>
      </c>
      <c r="R12" s="244"/>
      <c r="S12" s="244"/>
      <c r="T12" s="138"/>
      <c r="U12" s="139"/>
      <c r="V12" s="139"/>
      <c r="W12" s="140"/>
      <c r="X12" s="142"/>
      <c r="Y12" s="16"/>
      <c r="Z12" s="15"/>
      <c r="AA12" s="15"/>
      <c r="AB12" s="15"/>
      <c r="AC12" s="15"/>
      <c r="AD12" s="15"/>
      <c r="AE12" s="15"/>
    </row>
    <row r="13" spans="1:31" ht="16.5" thickBot="1">
      <c r="A13" s="408" t="s">
        <v>15</v>
      </c>
      <c r="B13" s="237" t="s">
        <v>100</v>
      </c>
      <c r="C13" s="187" t="s">
        <v>76</v>
      </c>
      <c r="D13" s="138"/>
      <c r="E13" s="138"/>
      <c r="F13" s="138"/>
      <c r="G13" s="138"/>
      <c r="H13" s="15"/>
      <c r="I13" s="15"/>
      <c r="J13" s="143"/>
      <c r="K13" s="2"/>
      <c r="L13" s="241" t="s">
        <v>85</v>
      </c>
      <c r="M13" s="242"/>
      <c r="N13" s="238"/>
      <c r="O13" s="233">
        <f>SUMIF($L$26:$L$974,"DIV",$R$26:$R$974)</f>
        <v>0</v>
      </c>
      <c r="P13" s="233">
        <f>SUMIF($L$26:$L$981,"DIV",$S$26:$S$981)</f>
        <v>0</v>
      </c>
      <c r="Q13" s="234">
        <f t="shared" si="0"/>
        <v>0</v>
      </c>
      <c r="R13" s="244"/>
      <c r="S13" s="244"/>
      <c r="T13" s="138"/>
      <c r="U13" s="139"/>
      <c r="V13" s="139"/>
      <c r="W13" s="140"/>
      <c r="X13" s="142"/>
      <c r="Y13" s="16"/>
      <c r="Z13" s="15"/>
      <c r="AA13" s="15"/>
      <c r="AB13" s="15"/>
      <c r="AC13" s="15"/>
      <c r="AD13" s="15"/>
      <c r="AE13" s="15"/>
    </row>
    <row r="14" spans="1:34" s="28" customFormat="1" ht="15.75" thickBot="1">
      <c r="A14" s="409"/>
      <c r="B14" s="187"/>
      <c r="C14" s="187" t="s">
        <v>77</v>
      </c>
      <c r="D14" s="27"/>
      <c r="E14" s="27"/>
      <c r="F14" s="27"/>
      <c r="G14" s="27"/>
      <c r="H14" s="11"/>
      <c r="I14" s="10"/>
      <c r="J14" s="10"/>
      <c r="K14" s="10"/>
      <c r="L14" s="241" t="s">
        <v>86</v>
      </c>
      <c r="M14" s="242"/>
      <c r="N14" s="238"/>
      <c r="O14" s="233">
        <f>SUMIF($L$26:$L$974,"LAB",$R$26:$R$974)</f>
        <v>0</v>
      </c>
      <c r="P14" s="233">
        <f>SUMIF($L$26:$L$981,"LAB",$S$26:$S$981)</f>
        <v>0</v>
      </c>
      <c r="Q14" s="234">
        <f t="shared" si="0"/>
        <v>0</v>
      </c>
      <c r="R14" s="245"/>
      <c r="S14" s="245"/>
      <c r="T14" s="11"/>
      <c r="U14" s="11"/>
      <c r="V14" s="11"/>
      <c r="W14" s="11"/>
      <c r="X14" s="10"/>
      <c r="Y14" s="10"/>
      <c r="Z14" s="10"/>
      <c r="AA14" s="10"/>
      <c r="AB14" s="10"/>
      <c r="AC14" s="10"/>
      <c r="AD14" s="10"/>
      <c r="AE14" s="11"/>
      <c r="AF14" s="27"/>
      <c r="AG14" s="27"/>
      <c r="AH14" s="8"/>
    </row>
    <row r="15" spans="1:31" ht="16.5" thickBot="1">
      <c r="A15" s="408" t="s">
        <v>65</v>
      </c>
      <c r="B15" s="237" t="s">
        <v>100</v>
      </c>
      <c r="C15" s="187" t="s">
        <v>78</v>
      </c>
      <c r="D15" s="138"/>
      <c r="E15" s="138"/>
      <c r="F15" s="138"/>
      <c r="G15" s="138"/>
      <c r="H15" s="15"/>
      <c r="I15" s="15"/>
      <c r="J15" s="143"/>
      <c r="K15" s="2"/>
      <c r="L15" s="241" t="s">
        <v>87</v>
      </c>
      <c r="M15" s="242"/>
      <c r="N15" s="238"/>
      <c r="O15" s="233">
        <f>SUMIF($L$26:$L$974,"FRAG",$R$26:$R$974)</f>
        <v>0</v>
      </c>
      <c r="P15" s="233">
        <f>SUMIF($L$26:$L$981,"FRAG",$S$26:$S$981)</f>
        <v>0</v>
      </c>
      <c r="Q15" s="234">
        <f t="shared" si="0"/>
        <v>0</v>
      </c>
      <c r="R15" s="244"/>
      <c r="S15" s="244"/>
      <c r="T15" s="138"/>
      <c r="U15" s="139"/>
      <c r="V15" s="139"/>
      <c r="W15" s="140"/>
      <c r="X15" s="142"/>
      <c r="Y15" s="16"/>
      <c r="Z15" s="15"/>
      <c r="AA15" s="15"/>
      <c r="AB15" s="15"/>
      <c r="AC15" s="15"/>
      <c r="AD15" s="15"/>
      <c r="AE15" s="15"/>
    </row>
    <row r="16" spans="1:31" ht="16.5" thickBot="1">
      <c r="A16" s="409"/>
      <c r="B16" s="187"/>
      <c r="C16" s="187" t="s">
        <v>79</v>
      </c>
      <c r="D16" s="138"/>
      <c r="E16" s="138"/>
      <c r="F16" s="138"/>
      <c r="G16" s="138"/>
      <c r="H16" s="15"/>
      <c r="I16" s="15"/>
      <c r="J16" s="143"/>
      <c r="K16" s="2"/>
      <c r="L16" s="241" t="s">
        <v>88</v>
      </c>
      <c r="M16" s="242"/>
      <c r="N16" s="238"/>
      <c r="O16" s="233">
        <f>SUMIF($L$26:$L$974,"VER",$R$26:$R$974)</f>
        <v>0</v>
      </c>
      <c r="P16" s="233">
        <f>SUMIF($L$26:$L$981,"VER",$S$26:$S$981)</f>
        <v>0</v>
      </c>
      <c r="Q16" s="234">
        <f t="shared" si="0"/>
        <v>0</v>
      </c>
      <c r="R16" s="244"/>
      <c r="S16" s="244"/>
      <c r="T16" s="138"/>
      <c r="U16" s="139"/>
      <c r="V16" s="139"/>
      <c r="W16" s="140"/>
      <c r="X16" s="142"/>
      <c r="Y16" s="16"/>
      <c r="Z16" s="15"/>
      <c r="AA16" s="15"/>
      <c r="AB16" s="15"/>
      <c r="AC16" s="15"/>
      <c r="AD16" s="15"/>
      <c r="AE16" s="15"/>
    </row>
    <row r="17" spans="1:31" ht="16.5" thickBot="1">
      <c r="A17" s="137"/>
      <c r="B17" s="137"/>
      <c r="C17" s="2"/>
      <c r="D17" s="138"/>
      <c r="E17" s="138"/>
      <c r="F17" s="138"/>
      <c r="G17" s="138"/>
      <c r="H17" s="15"/>
      <c r="I17" s="15"/>
      <c r="J17" s="143"/>
      <c r="K17" s="2"/>
      <c r="L17" s="241" t="s">
        <v>89</v>
      </c>
      <c r="M17" s="242"/>
      <c r="N17" s="238"/>
      <c r="O17" s="233">
        <f>SUMIF($L$26:$L$981,"ROC",$R$26:$R$981)</f>
        <v>0</v>
      </c>
      <c r="P17" s="233">
        <f>SUMIF($L$26:$L$981,"ROC",$S$26:$S$981)</f>
        <v>0</v>
      </c>
      <c r="Q17" s="234">
        <f t="shared" si="0"/>
        <v>0</v>
      </c>
      <c r="R17" s="244"/>
      <c r="S17" s="244"/>
      <c r="T17" s="138"/>
      <c r="U17" s="139"/>
      <c r="V17" s="139"/>
      <c r="W17" s="140"/>
      <c r="X17" s="142"/>
      <c r="Y17" s="16"/>
      <c r="Z17" s="15"/>
      <c r="AA17" s="15"/>
      <c r="AB17" s="15"/>
      <c r="AC17" s="15"/>
      <c r="AD17" s="15"/>
      <c r="AE17" s="15"/>
    </row>
    <row r="18" spans="1:34" s="28" customFormat="1" ht="15.75" thickBot="1">
      <c r="A18" s="50"/>
      <c r="B18" s="27"/>
      <c r="C18" s="29"/>
      <c r="D18" s="27"/>
      <c r="E18" s="27"/>
      <c r="F18" s="27"/>
      <c r="G18" s="27"/>
      <c r="H18" s="11"/>
      <c r="I18" s="10"/>
      <c r="J18" s="10"/>
      <c r="K18" s="10"/>
      <c r="L18" s="241" t="s">
        <v>96</v>
      </c>
      <c r="M18" s="242"/>
      <c r="N18" s="238"/>
      <c r="O18" s="233">
        <f>SUMIF($Y$26:$Y$981,"DOCBUR",$AB$26:$AB$981)</f>
        <v>0.06</v>
      </c>
      <c r="P18" s="233">
        <f>SUMIF($Y$26:$Y$981,"DOCBUR",$AC$26:$AC$981)</f>
        <v>0</v>
      </c>
      <c r="Q18" s="234">
        <f t="shared" si="0"/>
        <v>0.06</v>
      </c>
      <c r="R18" s="245"/>
      <c r="S18" s="245"/>
      <c r="T18" s="11"/>
      <c r="U18" s="11"/>
      <c r="V18" s="11"/>
      <c r="W18" s="11"/>
      <c r="X18" s="10"/>
      <c r="Y18" s="10"/>
      <c r="Z18" s="10"/>
      <c r="AA18" s="10"/>
      <c r="AB18" s="10"/>
      <c r="AC18" s="10"/>
      <c r="AD18" s="10"/>
      <c r="AE18" s="11"/>
      <c r="AF18" s="27"/>
      <c r="AG18" s="27"/>
      <c r="AH18" s="8"/>
    </row>
    <row r="19" spans="1:31" ht="16.5" thickBot="1">
      <c r="A19" s="137"/>
      <c r="B19" s="137"/>
      <c r="C19" s="2"/>
      <c r="D19" s="138"/>
      <c r="E19" s="138"/>
      <c r="F19" s="138"/>
      <c r="G19" s="138"/>
      <c r="H19" s="15"/>
      <c r="I19" s="15"/>
      <c r="J19" s="143"/>
      <c r="K19" s="2"/>
      <c r="L19" s="241" t="s">
        <v>97</v>
      </c>
      <c r="M19" s="242"/>
      <c r="N19" s="238"/>
      <c r="O19" s="233">
        <f>SUMIF($Y$26:$Y$981,"DOCBIBLIO",$AB$26:$AB$981)</f>
        <v>0</v>
      </c>
      <c r="P19" s="233">
        <f>SUMIF($Y$26:$Y$981,"DOCBIBLIO",$AC$26:$AC$981)</f>
        <v>0</v>
      </c>
      <c r="Q19" s="234">
        <f t="shared" si="0"/>
        <v>0</v>
      </c>
      <c r="R19" s="244"/>
      <c r="S19" s="244"/>
      <c r="T19" s="138"/>
      <c r="U19" s="139"/>
      <c r="V19" s="139"/>
      <c r="W19" s="140"/>
      <c r="X19" s="142"/>
      <c r="Y19" s="16"/>
      <c r="Z19" s="15"/>
      <c r="AA19" s="15"/>
      <c r="AB19" s="15"/>
      <c r="AC19" s="15"/>
      <c r="AD19" s="15"/>
      <c r="AE19" s="15"/>
    </row>
    <row r="20" spans="1:31" ht="15.75">
      <c r="A20" s="137"/>
      <c r="B20" s="137"/>
      <c r="C20" s="2"/>
      <c r="D20" s="138"/>
      <c r="E20" s="138"/>
      <c r="F20" s="138"/>
      <c r="G20" s="138"/>
      <c r="H20" s="15"/>
      <c r="I20" s="15"/>
      <c r="J20" s="143"/>
      <c r="K20" s="2"/>
      <c r="L20" s="137"/>
      <c r="M20" s="138"/>
      <c r="N20" s="138"/>
      <c r="O20" s="139"/>
      <c r="P20" s="140"/>
      <c r="Q20" s="142"/>
      <c r="R20" s="244"/>
      <c r="S20" s="244"/>
      <c r="T20" s="138"/>
      <c r="U20" s="139"/>
      <c r="V20" s="139"/>
      <c r="W20" s="140"/>
      <c r="X20" s="142"/>
      <c r="Y20" s="16"/>
      <c r="Z20" s="15"/>
      <c r="AA20" s="15"/>
      <c r="AB20" s="15"/>
      <c r="AC20" s="15"/>
      <c r="AD20" s="15"/>
      <c r="AE20" s="15"/>
    </row>
    <row r="21" spans="1:34" s="28" customFormat="1" ht="13.5" thickBot="1">
      <c r="A21" s="50"/>
      <c r="B21" s="27"/>
      <c r="C21" s="29"/>
      <c r="D21" s="27"/>
      <c r="E21" s="27"/>
      <c r="F21" s="27"/>
      <c r="G21" s="27"/>
      <c r="H21" s="11"/>
      <c r="I21" s="10"/>
      <c r="J21" s="10"/>
      <c r="K21" s="10"/>
      <c r="L21" s="27"/>
      <c r="M21" s="27"/>
      <c r="N21" s="27"/>
      <c r="O21" s="27"/>
      <c r="P21" s="27"/>
      <c r="Q21" s="27"/>
      <c r="R21" s="27"/>
      <c r="S21" s="27"/>
      <c r="T21" s="11"/>
      <c r="U21" s="11"/>
      <c r="V21" s="11"/>
      <c r="W21" s="11"/>
      <c r="X21" s="10"/>
      <c r="Y21" s="10"/>
      <c r="Z21" s="10"/>
      <c r="AA21" s="10"/>
      <c r="AB21" s="10"/>
      <c r="AC21" s="10"/>
      <c r="AD21" s="10"/>
      <c r="AE21" s="11"/>
      <c r="AF21" s="27"/>
      <c r="AG21" s="27"/>
      <c r="AH21" s="8"/>
    </row>
    <row r="22" spans="1:31" ht="12.75">
      <c r="A22" s="375" t="s">
        <v>16</v>
      </c>
      <c r="B22" s="376"/>
      <c r="C22" s="377"/>
      <c r="D22" s="377"/>
      <c r="E22" s="377"/>
      <c r="F22" s="377"/>
      <c r="G22" s="378"/>
      <c r="H22" s="372" t="s">
        <v>27</v>
      </c>
      <c r="I22" s="373"/>
      <c r="J22" s="373"/>
      <c r="K22" s="374"/>
      <c r="L22" s="372" t="s">
        <v>55</v>
      </c>
      <c r="M22" s="373"/>
      <c r="N22" s="373"/>
      <c r="O22" s="373"/>
      <c r="P22" s="373"/>
      <c r="Q22" s="373"/>
      <c r="R22" s="374"/>
      <c r="S22" s="163"/>
      <c r="T22" s="390" t="s">
        <v>95</v>
      </c>
      <c r="U22" s="391"/>
      <c r="V22" s="391"/>
      <c r="W22" s="391"/>
      <c r="X22" s="391"/>
      <c r="Y22" s="404" t="s">
        <v>35</v>
      </c>
      <c r="Z22" s="405"/>
      <c r="AA22" s="405"/>
      <c r="AB22" s="405"/>
      <c r="AC22" s="191"/>
      <c r="AD22" s="167"/>
      <c r="AE22" s="395" t="s">
        <v>0</v>
      </c>
    </row>
    <row r="23" spans="1:31" ht="12.75" customHeight="1">
      <c r="A23" s="382" t="s">
        <v>24</v>
      </c>
      <c r="B23" s="384" t="s">
        <v>25</v>
      </c>
      <c r="C23" s="385"/>
      <c r="D23" s="385"/>
      <c r="E23" s="385"/>
      <c r="F23" s="386"/>
      <c r="G23" s="383" t="s">
        <v>19</v>
      </c>
      <c r="H23" s="379"/>
      <c r="I23" s="380"/>
      <c r="J23" s="380"/>
      <c r="K23" s="381" t="s">
        <v>22</v>
      </c>
      <c r="L23" s="392" t="s">
        <v>4</v>
      </c>
      <c r="M23" s="393" t="s">
        <v>26</v>
      </c>
      <c r="N23" s="393" t="s">
        <v>20</v>
      </c>
      <c r="O23" s="380" t="s">
        <v>30</v>
      </c>
      <c r="P23" s="380"/>
      <c r="Q23" s="380"/>
      <c r="R23" s="388" t="s">
        <v>722</v>
      </c>
      <c r="S23" s="388" t="s">
        <v>92</v>
      </c>
      <c r="T23" s="379" t="s">
        <v>90</v>
      </c>
      <c r="U23" s="387" t="s">
        <v>44</v>
      </c>
      <c r="V23" s="387" t="s">
        <v>93</v>
      </c>
      <c r="W23" s="387" t="s">
        <v>48</v>
      </c>
      <c r="X23" s="394" t="s">
        <v>45</v>
      </c>
      <c r="Y23" s="401" t="s">
        <v>31</v>
      </c>
      <c r="Z23" s="399" t="s">
        <v>26</v>
      </c>
      <c r="AA23" s="399" t="s">
        <v>724</v>
      </c>
      <c r="AB23" s="399" t="s">
        <v>723</v>
      </c>
      <c r="AC23" s="387" t="s">
        <v>92</v>
      </c>
      <c r="AD23" s="398" t="s">
        <v>56</v>
      </c>
      <c r="AE23" s="396"/>
    </row>
    <row r="24" spans="1:31" ht="23.25" customHeight="1">
      <c r="A24" s="382"/>
      <c r="B24" s="25" t="s">
        <v>37</v>
      </c>
      <c r="C24" s="51" t="s">
        <v>17</v>
      </c>
      <c r="D24" s="51" t="s">
        <v>18</v>
      </c>
      <c r="E24" s="51" t="s">
        <v>23</v>
      </c>
      <c r="F24" s="120" t="s">
        <v>41</v>
      </c>
      <c r="G24" s="383" t="s">
        <v>19</v>
      </c>
      <c r="H24" s="123" t="s">
        <v>17</v>
      </c>
      <c r="I24" s="12" t="s">
        <v>18</v>
      </c>
      <c r="J24" s="12" t="s">
        <v>19</v>
      </c>
      <c r="K24" s="381"/>
      <c r="L24" s="392"/>
      <c r="M24" s="393" t="s">
        <v>26</v>
      </c>
      <c r="N24" s="393" t="s">
        <v>20</v>
      </c>
      <c r="O24" s="51" t="s">
        <v>80</v>
      </c>
      <c r="P24" s="51" t="s">
        <v>81</v>
      </c>
      <c r="Q24" s="51" t="s">
        <v>21</v>
      </c>
      <c r="R24" s="410"/>
      <c r="S24" s="389"/>
      <c r="T24" s="379"/>
      <c r="U24" s="387"/>
      <c r="V24" s="387"/>
      <c r="W24" s="387"/>
      <c r="X24" s="387"/>
      <c r="Y24" s="402"/>
      <c r="Z24" s="400"/>
      <c r="AA24" s="400"/>
      <c r="AB24" s="400"/>
      <c r="AC24" s="403"/>
      <c r="AD24" s="398"/>
      <c r="AE24" s="397"/>
    </row>
    <row r="25" spans="1:31" ht="12.75">
      <c r="A25" s="213"/>
      <c r="B25" s="214"/>
      <c r="C25" s="215"/>
      <c r="D25" s="215"/>
      <c r="E25" s="215"/>
      <c r="F25" s="215"/>
      <c r="G25" s="216"/>
      <c r="H25" s="217"/>
      <c r="I25" s="218"/>
      <c r="J25" s="218"/>
      <c r="K25" s="219"/>
      <c r="L25" s="213"/>
      <c r="M25" s="220"/>
      <c r="N25" s="220"/>
      <c r="O25" s="215"/>
      <c r="P25" s="215"/>
      <c r="Q25" s="215"/>
      <c r="R25" s="221"/>
      <c r="S25" s="222"/>
      <c r="T25" s="223"/>
      <c r="U25" s="223"/>
      <c r="V25" s="223"/>
      <c r="W25" s="223"/>
      <c r="X25" s="223"/>
      <c r="Y25" s="225"/>
      <c r="Z25" s="223"/>
      <c r="AA25" s="223"/>
      <c r="AB25" s="223"/>
      <c r="AC25" s="223"/>
      <c r="AD25" s="224"/>
      <c r="AE25" s="221"/>
    </row>
    <row r="26" spans="1:31" s="22" customFormat="1" ht="12.75">
      <c r="A26" s="199" t="s">
        <v>718</v>
      </c>
      <c r="B26" s="200" t="s">
        <v>122</v>
      </c>
      <c r="C26" s="367" t="s">
        <v>733</v>
      </c>
      <c r="D26" s="345" t="s">
        <v>145</v>
      </c>
      <c r="E26" s="480">
        <v>419</v>
      </c>
      <c r="F26" s="354" t="s">
        <v>794</v>
      </c>
      <c r="G26" s="348" t="s">
        <v>523</v>
      </c>
      <c r="H26" s="353">
        <v>1222</v>
      </c>
      <c r="I26" s="354">
        <v>2</v>
      </c>
      <c r="J26" s="367" t="s">
        <v>795</v>
      </c>
      <c r="K26" s="355"/>
      <c r="L26" s="201" t="s">
        <v>32</v>
      </c>
      <c r="M26" s="205" t="s">
        <v>117</v>
      </c>
      <c r="N26" s="205">
        <v>1</v>
      </c>
      <c r="O26" s="205">
        <v>166</v>
      </c>
      <c r="P26" s="205">
        <v>38</v>
      </c>
      <c r="Q26" s="205">
        <v>200</v>
      </c>
      <c r="R26" s="128">
        <f>(O26*P26*Q26)/1000000</f>
        <v>1.2616</v>
      </c>
      <c r="S26" s="231">
        <f>IF(T26="O",R26,0)</f>
        <v>0</v>
      </c>
      <c r="T26" s="207" t="s">
        <v>719</v>
      </c>
      <c r="U26" s="202"/>
      <c r="V26" s="202"/>
      <c r="W26" s="208"/>
      <c r="X26" s="208"/>
      <c r="Y26" s="209"/>
      <c r="Z26" s="210"/>
      <c r="AA26" s="202"/>
      <c r="AB26" s="202"/>
      <c r="AC26" s="235">
        <f>IF(AD26="O",AB26,0)</f>
        <v>0</v>
      </c>
      <c r="AD26" s="211"/>
      <c r="AE26" s="212" t="s">
        <v>147</v>
      </c>
    </row>
    <row r="27" spans="1:31" s="22" customFormat="1" ht="12.75">
      <c r="A27" s="199" t="s">
        <v>718</v>
      </c>
      <c r="B27" s="200" t="s">
        <v>122</v>
      </c>
      <c r="C27" s="367" t="s">
        <v>733</v>
      </c>
      <c r="D27" s="345" t="s">
        <v>145</v>
      </c>
      <c r="E27" s="480">
        <v>419</v>
      </c>
      <c r="F27" s="354" t="s">
        <v>794</v>
      </c>
      <c r="G27" s="348" t="s">
        <v>526</v>
      </c>
      <c r="H27" s="353">
        <v>1222</v>
      </c>
      <c r="I27" s="354">
        <v>2</v>
      </c>
      <c r="J27" s="367" t="s">
        <v>795</v>
      </c>
      <c r="K27" s="355"/>
      <c r="L27" s="201" t="s">
        <v>32</v>
      </c>
      <c r="M27" s="205" t="s">
        <v>124</v>
      </c>
      <c r="N27" s="205">
        <v>1</v>
      </c>
      <c r="O27" s="205">
        <v>100</v>
      </c>
      <c r="P27" s="205">
        <v>45</v>
      </c>
      <c r="Q27" s="205">
        <v>100</v>
      </c>
      <c r="R27" s="128">
        <f>(O27*P27*Q27)/1000000</f>
        <v>0.45</v>
      </c>
      <c r="S27" s="231">
        <f>IF(T27="O",R27,0)</f>
        <v>0</v>
      </c>
      <c r="T27" s="207" t="s">
        <v>719</v>
      </c>
      <c r="U27" s="202"/>
      <c r="V27" s="202"/>
      <c r="W27" s="208"/>
      <c r="X27" s="208"/>
      <c r="Y27" s="209"/>
      <c r="Z27" s="210"/>
      <c r="AA27" s="202"/>
      <c r="AB27" s="202"/>
      <c r="AC27" s="235">
        <f>IF(AD27="O",AB27,0)</f>
        <v>0</v>
      </c>
      <c r="AD27" s="211"/>
      <c r="AE27" s="212" t="s">
        <v>147</v>
      </c>
    </row>
    <row r="28" spans="1:31" s="22" customFormat="1" ht="12.75">
      <c r="A28" s="199" t="s">
        <v>718</v>
      </c>
      <c r="B28" s="200" t="s">
        <v>122</v>
      </c>
      <c r="C28" s="367" t="s">
        <v>733</v>
      </c>
      <c r="D28" s="345" t="s">
        <v>145</v>
      </c>
      <c r="E28" s="480">
        <v>419</v>
      </c>
      <c r="F28" s="350" t="s">
        <v>794</v>
      </c>
      <c r="G28" s="348" t="s">
        <v>527</v>
      </c>
      <c r="H28" s="353">
        <v>1222</v>
      </c>
      <c r="I28" s="354">
        <v>2</v>
      </c>
      <c r="J28" s="367" t="s">
        <v>795</v>
      </c>
      <c r="K28" s="352"/>
      <c r="L28" s="201" t="s">
        <v>32</v>
      </c>
      <c r="M28" s="53" t="s">
        <v>127</v>
      </c>
      <c r="N28" s="205">
        <v>1</v>
      </c>
      <c r="O28" s="53">
        <v>160</v>
      </c>
      <c r="P28" s="53">
        <v>160</v>
      </c>
      <c r="Q28" s="53">
        <v>73</v>
      </c>
      <c r="R28" s="55">
        <v>1.04</v>
      </c>
      <c r="S28" s="231">
        <f>IF(T28="O",R28,0)</f>
        <v>0</v>
      </c>
      <c r="T28" s="207" t="s">
        <v>719</v>
      </c>
      <c r="U28" s="56"/>
      <c r="V28" s="56"/>
      <c r="W28" s="121"/>
      <c r="X28" s="121"/>
      <c r="Y28" s="171"/>
      <c r="Z28" s="58"/>
      <c r="AA28" s="56"/>
      <c r="AB28" s="188"/>
      <c r="AC28" s="235">
        <f>IF(AD28="O",AB28,0)</f>
        <v>0</v>
      </c>
      <c r="AD28" s="168"/>
      <c r="AE28" s="59"/>
    </row>
    <row r="29" spans="1:31" s="22" customFormat="1" ht="12.75">
      <c r="A29" s="199" t="s">
        <v>718</v>
      </c>
      <c r="B29" s="200" t="s">
        <v>122</v>
      </c>
      <c r="C29" s="367" t="s">
        <v>733</v>
      </c>
      <c r="D29" s="345" t="s">
        <v>145</v>
      </c>
      <c r="E29" s="480">
        <v>419</v>
      </c>
      <c r="F29" s="354" t="s">
        <v>794</v>
      </c>
      <c r="G29" s="348" t="s">
        <v>528</v>
      </c>
      <c r="H29" s="353">
        <v>1222</v>
      </c>
      <c r="I29" s="354">
        <v>2</v>
      </c>
      <c r="J29" s="367" t="s">
        <v>795</v>
      </c>
      <c r="K29" s="355"/>
      <c r="L29" s="201" t="s">
        <v>32</v>
      </c>
      <c r="M29" s="205" t="s">
        <v>107</v>
      </c>
      <c r="N29" s="205">
        <v>1</v>
      </c>
      <c r="O29" s="205">
        <v>40</v>
      </c>
      <c r="P29" s="205">
        <v>60</v>
      </c>
      <c r="Q29" s="205">
        <v>67</v>
      </c>
      <c r="R29" s="206">
        <v>0.16</v>
      </c>
      <c r="S29" s="231">
        <f aca="true" t="shared" si="1" ref="S29:S34">IF(T29="O",R29,0)</f>
        <v>0</v>
      </c>
      <c r="T29" s="207" t="s">
        <v>719</v>
      </c>
      <c r="U29" s="202"/>
      <c r="V29" s="202"/>
      <c r="W29" s="208"/>
      <c r="X29" s="208"/>
      <c r="Y29" s="209"/>
      <c r="Z29" s="210"/>
      <c r="AA29" s="202"/>
      <c r="AB29" s="202"/>
      <c r="AC29" s="235">
        <f aca="true" t="shared" si="2" ref="AC29:AC34">IF(AD29="O",AB29,0)</f>
        <v>0</v>
      </c>
      <c r="AD29" s="211"/>
      <c r="AE29" s="212"/>
    </row>
    <row r="30" spans="1:31" s="22" customFormat="1" ht="12.75">
      <c r="A30" s="199" t="s">
        <v>718</v>
      </c>
      <c r="B30" s="200" t="s">
        <v>122</v>
      </c>
      <c r="C30" s="367" t="s">
        <v>733</v>
      </c>
      <c r="D30" s="345" t="s">
        <v>145</v>
      </c>
      <c r="E30" s="480">
        <v>419</v>
      </c>
      <c r="F30" s="354" t="s">
        <v>794</v>
      </c>
      <c r="G30" s="348" t="s">
        <v>529</v>
      </c>
      <c r="H30" s="353">
        <v>1222</v>
      </c>
      <c r="I30" s="354">
        <v>2</v>
      </c>
      <c r="J30" s="367" t="s">
        <v>795</v>
      </c>
      <c r="K30" s="355"/>
      <c r="L30" s="201" t="s">
        <v>32</v>
      </c>
      <c r="M30" s="205" t="s">
        <v>113</v>
      </c>
      <c r="N30" s="205">
        <v>1</v>
      </c>
      <c r="O30" s="205"/>
      <c r="P30" s="205"/>
      <c r="Q30" s="205"/>
      <c r="R30" s="206">
        <v>0.5</v>
      </c>
      <c r="S30" s="231">
        <f t="shared" si="1"/>
        <v>0</v>
      </c>
      <c r="T30" s="207" t="s">
        <v>719</v>
      </c>
      <c r="U30" s="202"/>
      <c r="V30" s="202"/>
      <c r="W30" s="208"/>
      <c r="X30" s="208"/>
      <c r="Y30" s="209"/>
      <c r="Z30" s="210"/>
      <c r="AA30" s="202"/>
      <c r="AB30" s="202"/>
      <c r="AC30" s="235">
        <f t="shared" si="2"/>
        <v>0</v>
      </c>
      <c r="AD30" s="211"/>
      <c r="AE30" s="212"/>
    </row>
    <row r="31" spans="1:31" s="22" customFormat="1" ht="12.75">
      <c r="A31" s="199" t="s">
        <v>718</v>
      </c>
      <c r="B31" s="200" t="s">
        <v>122</v>
      </c>
      <c r="C31" s="367" t="s">
        <v>733</v>
      </c>
      <c r="D31" s="345" t="s">
        <v>145</v>
      </c>
      <c r="E31" s="480">
        <v>419</v>
      </c>
      <c r="F31" s="350" t="s">
        <v>794</v>
      </c>
      <c r="G31" s="348" t="s">
        <v>530</v>
      </c>
      <c r="H31" s="353">
        <v>1222</v>
      </c>
      <c r="I31" s="354">
        <v>2</v>
      </c>
      <c r="J31" s="367" t="s">
        <v>795</v>
      </c>
      <c r="K31" s="352"/>
      <c r="L31" s="201" t="s">
        <v>32</v>
      </c>
      <c r="M31" s="53" t="s">
        <v>113</v>
      </c>
      <c r="N31" s="205">
        <v>1</v>
      </c>
      <c r="O31" s="53"/>
      <c r="P31" s="53"/>
      <c r="Q31" s="53"/>
      <c r="R31" s="55">
        <v>0.5</v>
      </c>
      <c r="S31" s="231">
        <f t="shared" si="1"/>
        <v>0</v>
      </c>
      <c r="T31" s="207" t="s">
        <v>719</v>
      </c>
      <c r="U31" s="56"/>
      <c r="V31" s="56"/>
      <c r="W31" s="121"/>
      <c r="X31" s="121"/>
      <c r="Y31" s="171"/>
      <c r="Z31" s="58"/>
      <c r="AA31" s="56"/>
      <c r="AB31" s="188"/>
      <c r="AC31" s="235">
        <f t="shared" si="2"/>
        <v>0</v>
      </c>
      <c r="AD31" s="168"/>
      <c r="AE31" s="59"/>
    </row>
    <row r="32" spans="1:31" s="22" customFormat="1" ht="12.75">
      <c r="A32" s="199" t="s">
        <v>718</v>
      </c>
      <c r="B32" s="200" t="s">
        <v>122</v>
      </c>
      <c r="C32" s="367" t="s">
        <v>733</v>
      </c>
      <c r="D32" s="345" t="s">
        <v>145</v>
      </c>
      <c r="E32" s="480">
        <v>419</v>
      </c>
      <c r="F32" s="350" t="s">
        <v>794</v>
      </c>
      <c r="G32" s="348" t="s">
        <v>531</v>
      </c>
      <c r="H32" s="353">
        <v>1222</v>
      </c>
      <c r="I32" s="354">
        <v>2</v>
      </c>
      <c r="J32" s="367" t="s">
        <v>795</v>
      </c>
      <c r="K32" s="352"/>
      <c r="L32" s="54" t="s">
        <v>33</v>
      </c>
      <c r="M32" s="53" t="s">
        <v>116</v>
      </c>
      <c r="N32" s="205">
        <v>1</v>
      </c>
      <c r="O32" s="53"/>
      <c r="P32" s="53"/>
      <c r="Q32" s="53"/>
      <c r="R32" s="55">
        <v>0.15</v>
      </c>
      <c r="S32" s="231">
        <f t="shared" si="1"/>
        <v>0</v>
      </c>
      <c r="T32" s="207" t="s">
        <v>719</v>
      </c>
      <c r="U32" s="56"/>
      <c r="V32" s="56"/>
      <c r="W32" s="121"/>
      <c r="X32" s="121"/>
      <c r="Y32" s="171"/>
      <c r="Z32" s="58"/>
      <c r="AA32" s="56"/>
      <c r="AB32" s="188"/>
      <c r="AC32" s="235">
        <f t="shared" si="2"/>
        <v>0</v>
      </c>
      <c r="AD32" s="168"/>
      <c r="AE32" s="59"/>
    </row>
    <row r="33" spans="1:31" s="22" customFormat="1" ht="12.75">
      <c r="A33" s="199" t="s">
        <v>718</v>
      </c>
      <c r="B33" s="200" t="s">
        <v>122</v>
      </c>
      <c r="C33" s="367" t="s">
        <v>733</v>
      </c>
      <c r="D33" s="345" t="s">
        <v>145</v>
      </c>
      <c r="E33" s="480">
        <v>419</v>
      </c>
      <c r="F33" s="358" t="s">
        <v>794</v>
      </c>
      <c r="G33" s="348" t="s">
        <v>532</v>
      </c>
      <c r="H33" s="353">
        <v>1222</v>
      </c>
      <c r="I33" s="354">
        <v>2</v>
      </c>
      <c r="J33" s="367" t="s">
        <v>795</v>
      </c>
      <c r="K33" s="360"/>
      <c r="L33" s="54" t="s">
        <v>33</v>
      </c>
      <c r="M33" s="127" t="s">
        <v>525</v>
      </c>
      <c r="N33" s="205">
        <v>1</v>
      </c>
      <c r="O33" s="127"/>
      <c r="P33" s="127"/>
      <c r="Q33" s="127"/>
      <c r="R33" s="128">
        <v>0.15</v>
      </c>
      <c r="S33" s="231">
        <f t="shared" si="1"/>
        <v>0</v>
      </c>
      <c r="T33" s="207" t="s">
        <v>719</v>
      </c>
      <c r="U33" s="129"/>
      <c r="V33" s="129"/>
      <c r="W33" s="130"/>
      <c r="X33" s="130"/>
      <c r="Y33" s="172"/>
      <c r="Z33" s="132"/>
      <c r="AA33" s="129"/>
      <c r="AB33" s="189"/>
      <c r="AC33" s="235">
        <f t="shared" si="2"/>
        <v>0</v>
      </c>
      <c r="AD33" s="169"/>
      <c r="AE33" s="133"/>
    </row>
    <row r="34" spans="1:31" s="22" customFormat="1" ht="13.5" thickBot="1">
      <c r="A34" s="61" t="s">
        <v>718</v>
      </c>
      <c r="B34" s="62" t="s">
        <v>122</v>
      </c>
      <c r="C34" s="370" t="s">
        <v>733</v>
      </c>
      <c r="D34" s="361" t="s">
        <v>145</v>
      </c>
      <c r="E34" s="481">
        <v>419</v>
      </c>
      <c r="F34" s="365" t="s">
        <v>794</v>
      </c>
      <c r="G34" s="369"/>
      <c r="H34" s="364">
        <v>1222</v>
      </c>
      <c r="I34" s="365">
        <v>2</v>
      </c>
      <c r="J34" s="370" t="s">
        <v>795</v>
      </c>
      <c r="K34" s="366"/>
      <c r="L34" s="63" t="s">
        <v>49</v>
      </c>
      <c r="M34" s="64" t="s">
        <v>109</v>
      </c>
      <c r="N34" s="64">
        <v>1</v>
      </c>
      <c r="O34" s="64"/>
      <c r="P34" s="64"/>
      <c r="Q34" s="64"/>
      <c r="R34" s="65"/>
      <c r="S34" s="232">
        <f t="shared" si="1"/>
        <v>0</v>
      </c>
      <c r="T34" s="166" t="s">
        <v>719</v>
      </c>
      <c r="U34" s="66"/>
      <c r="V34" s="66"/>
      <c r="W34" s="122"/>
      <c r="X34" s="122"/>
      <c r="Y34" s="173" t="s">
        <v>60</v>
      </c>
      <c r="Z34" s="68"/>
      <c r="AA34" s="66">
        <v>1</v>
      </c>
      <c r="AB34" s="190">
        <v>0.06</v>
      </c>
      <c r="AC34" s="236">
        <f t="shared" si="2"/>
        <v>0</v>
      </c>
      <c r="AD34" s="170" t="s">
        <v>719</v>
      </c>
      <c r="AE34" s="69"/>
    </row>
  </sheetData>
  <sheetProtection/>
  <protectedRanges>
    <protectedRange sqref="N4:Q8" name="Plage5"/>
    <protectedRange sqref="T26:AB970" name="Plage3"/>
    <protectedRange sqref="B1:B2" name="Plage1"/>
    <protectedRange sqref="R28:R970 A26:Q970" name="Plage2"/>
    <protectedRange sqref="AD26:AE970" name="Plage4"/>
    <protectedRange sqref="R26" name="Plage2_5_1_4_1_6_2"/>
    <protectedRange sqref="R27" name="Plage2_5_1_4_1_6_2_1"/>
  </protectedRanges>
  <mergeCells count="35">
    <mergeCell ref="A5:A6"/>
    <mergeCell ref="A7:A8"/>
    <mergeCell ref="A9:A10"/>
    <mergeCell ref="N10:O10"/>
    <mergeCell ref="T22:X22"/>
    <mergeCell ref="Y22:AB22"/>
    <mergeCell ref="A11:A12"/>
    <mergeCell ref="A13:A14"/>
    <mergeCell ref="A15:A16"/>
    <mergeCell ref="A22:G22"/>
    <mergeCell ref="L23:L24"/>
    <mergeCell ref="M23:M24"/>
    <mergeCell ref="N23:N24"/>
    <mergeCell ref="O23:Q23"/>
    <mergeCell ref="H22:K22"/>
    <mergeCell ref="L22:R22"/>
    <mergeCell ref="R23:R24"/>
    <mergeCell ref="S23:S24"/>
    <mergeCell ref="T23:T24"/>
    <mergeCell ref="U23:U24"/>
    <mergeCell ref="AE22:AE24"/>
    <mergeCell ref="A23:A24"/>
    <mergeCell ref="B23:F23"/>
    <mergeCell ref="G23:G24"/>
    <mergeCell ref="H23:J23"/>
    <mergeCell ref="K23:K24"/>
    <mergeCell ref="AD23:AD24"/>
    <mergeCell ref="Z23:Z24"/>
    <mergeCell ref="AA23:AA24"/>
    <mergeCell ref="AB23:AB24"/>
    <mergeCell ref="AC23:AC24"/>
    <mergeCell ref="V23:V24"/>
    <mergeCell ref="W23:W24"/>
    <mergeCell ref="X23:X24"/>
    <mergeCell ref="Y23:Y24"/>
  </mergeCells>
  <dataValidations count="6">
    <dataValidation type="list" allowBlank="1" showErrorMessage="1" prompt="&#10;" sqref="L26:L34">
      <formula1>"INFO,MOB,VER,ROC,DIV,LAB,FRAG"</formula1>
    </dataValidation>
    <dataValidation type="list" allowBlank="1" showInputMessage="1" showErrorMessage="1" sqref="Y26:Y34">
      <formula1>"DOCBUR,DOCBIBLIO"</formula1>
    </dataValidation>
    <dataValidation type="list" allowBlank="1" showInputMessage="1" showErrorMessage="1" sqref="W26:X34 AD26:AD34 Q5 T26:T34">
      <formula1>"O,N"</formula1>
    </dataValidation>
    <dataValidation type="list" allowBlank="1" showInputMessage="1" showErrorMessage="1" sqref="AD25">
      <formula1>"O/N"</formula1>
    </dataValidation>
    <dataValidation type="list" allowBlank="1" showInputMessage="1" showErrorMessage="1" sqref="N4">
      <formula1>"BUR,SALLE ENSEIGNEMENT, SALLETP, LABO,STOCK REPRO,DIVERS"</formula1>
    </dataValidation>
    <dataValidation type="list" allowBlank="1" showInputMessage="1" showErrorMessage="1" sqref="Q4">
      <formula1>"A-1,A-2,B-1,B-2,C-1,C-2,D-1,D-2,E-1,E-2,F-1,F-2"</formula1>
    </dataValidation>
  </dataValidations>
  <printOptions/>
  <pageMargins left="0.787401575" right="0.787401575" top="0.984251969" bottom="0.984251969" header="0.4921259845" footer="0.492125984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00B0F0"/>
  </sheetPr>
  <dimension ref="A1:AH44"/>
  <sheetViews>
    <sheetView zoomScalePageLayoutView="0" workbookViewId="0" topLeftCell="A16">
      <selection activeCell="K42" sqref="K42"/>
    </sheetView>
  </sheetViews>
  <sheetFormatPr defaultColWidth="11.421875" defaultRowHeight="12.75"/>
  <cols>
    <col min="1" max="1" width="15.8515625" style="5" customWidth="1"/>
    <col min="2" max="2" width="11.28125" style="5" customWidth="1"/>
    <col min="3" max="3" width="7.421875" style="5" customWidth="1"/>
    <col min="4" max="4" width="8.421875" style="5" customWidth="1"/>
    <col min="5" max="5" width="6.7109375" style="5" customWidth="1"/>
    <col min="6" max="6" width="15.421875" style="5" customWidth="1"/>
    <col min="7" max="7" width="9.57421875" style="7" customWidth="1"/>
    <col min="8" max="8" width="5.7109375" style="9" customWidth="1"/>
    <col min="9" max="9" width="4.421875" style="9" bestFit="1" customWidth="1"/>
    <col min="10" max="10" width="5.421875" style="9" bestFit="1" customWidth="1"/>
    <col min="11" max="11" width="10.00390625" style="9" customWidth="1"/>
    <col min="12" max="12" width="8.421875" style="5" customWidth="1"/>
    <col min="13" max="13" width="32.00390625" style="5" customWidth="1"/>
    <col min="14" max="14" width="3.8515625" style="5" bestFit="1" customWidth="1"/>
    <col min="15" max="15" width="5.00390625" style="5" bestFit="1" customWidth="1"/>
    <col min="16" max="16" width="6.7109375" style="5" customWidth="1"/>
    <col min="17" max="17" width="8.8515625" style="5" customWidth="1"/>
    <col min="18" max="18" width="10.7109375" style="5" customWidth="1"/>
    <col min="19" max="19" width="7.57421875" style="5" customWidth="1"/>
    <col min="20" max="20" width="8.140625" style="9" customWidth="1"/>
    <col min="21" max="22" width="9.8515625" style="9" customWidth="1"/>
    <col min="23" max="24" width="7.28125" style="9" customWidth="1"/>
    <col min="25" max="25" width="9.00390625" style="9" customWidth="1"/>
    <col min="26" max="26" width="24.140625" style="9" customWidth="1"/>
    <col min="27" max="27" width="8.00390625" style="9" bestFit="1" customWidth="1"/>
    <col min="28" max="28" width="8.7109375" style="9" bestFit="1" customWidth="1"/>
    <col min="29" max="30" width="5.7109375" style="9" bestFit="1" customWidth="1"/>
    <col min="31" max="31" width="29.140625" style="9" customWidth="1"/>
    <col min="32" max="33" width="13.7109375" style="5" customWidth="1"/>
    <col min="34" max="34" width="19.421875" style="5" customWidth="1"/>
    <col min="35" max="16384" width="11.421875" style="5" customWidth="1"/>
  </cols>
  <sheetData>
    <row r="1" spans="1:33" ht="21" customHeight="1">
      <c r="A1" s="114" t="s">
        <v>716</v>
      </c>
      <c r="B1" s="114"/>
      <c r="C1" s="117"/>
      <c r="D1" s="116"/>
      <c r="E1" s="116"/>
      <c r="F1" s="116"/>
      <c r="G1" s="116"/>
      <c r="H1" s="118"/>
      <c r="I1" s="118"/>
      <c r="J1" s="118"/>
      <c r="K1" s="118"/>
      <c r="L1" s="116"/>
      <c r="M1" s="116"/>
      <c r="N1" s="116"/>
      <c r="O1" s="116"/>
      <c r="P1" s="116"/>
      <c r="Q1" s="116"/>
      <c r="R1" s="117"/>
      <c r="S1" s="117"/>
      <c r="T1" s="118"/>
      <c r="U1" s="118"/>
      <c r="V1" s="118"/>
      <c r="W1" s="118"/>
      <c r="X1" s="119"/>
      <c r="Y1" s="119"/>
      <c r="Z1" s="119"/>
      <c r="AA1" s="119"/>
      <c r="AB1" s="119"/>
      <c r="AC1" s="119"/>
      <c r="AD1" s="119"/>
      <c r="AE1" s="118"/>
      <c r="AF1" s="2"/>
      <c r="AG1" s="2"/>
    </row>
    <row r="2" spans="1:33" ht="15.75">
      <c r="A2" s="18" t="s">
        <v>40</v>
      </c>
      <c r="B2" s="18" t="s">
        <v>145</v>
      </c>
      <c r="C2" s="19"/>
      <c r="D2" s="20"/>
      <c r="E2" s="20"/>
      <c r="F2" s="20"/>
      <c r="G2" s="20"/>
      <c r="H2" s="18"/>
      <c r="I2" s="21"/>
      <c r="J2" s="26"/>
      <c r="K2" s="19"/>
      <c r="L2" s="20"/>
      <c r="M2" s="20"/>
      <c r="N2" s="20"/>
      <c r="O2" s="20"/>
      <c r="P2" s="20"/>
      <c r="Q2" s="20"/>
      <c r="R2" s="19"/>
      <c r="S2" s="19"/>
      <c r="T2" s="21"/>
      <c r="U2" s="21"/>
      <c r="V2" s="21"/>
      <c r="W2" s="21"/>
      <c r="X2" s="250"/>
      <c r="Y2" s="250"/>
      <c r="Z2" s="250"/>
      <c r="AA2" s="250"/>
      <c r="AB2" s="250"/>
      <c r="AC2" s="250"/>
      <c r="AD2" s="250"/>
      <c r="AE2" s="21"/>
      <c r="AF2" s="2"/>
      <c r="AG2" s="2"/>
    </row>
    <row r="3" spans="1:31" s="2" customFormat="1" ht="16.5" thickBot="1">
      <c r="A3" s="137"/>
      <c r="B3" s="137"/>
      <c r="D3" s="138"/>
      <c r="E3" s="138"/>
      <c r="F3" s="138"/>
      <c r="G3" s="138"/>
      <c r="H3" s="137"/>
      <c r="I3" s="15"/>
      <c r="J3" s="143"/>
      <c r="L3" s="138"/>
      <c r="M3" s="138"/>
      <c r="N3" s="138"/>
      <c r="O3" s="138"/>
      <c r="P3" s="138"/>
      <c r="Q3" s="138"/>
      <c r="T3" s="15"/>
      <c r="U3" s="15"/>
      <c r="V3" s="15"/>
      <c r="W3" s="15"/>
      <c r="X3" s="16"/>
      <c r="Y3" s="16"/>
      <c r="Z3" s="16"/>
      <c r="AA3" s="16"/>
      <c r="AB3" s="16"/>
      <c r="AC3" s="16"/>
      <c r="AD3" s="16"/>
      <c r="AE3" s="15"/>
    </row>
    <row r="4" spans="1:31" ht="15.75">
      <c r="A4"/>
      <c r="B4"/>
      <c r="C4"/>
      <c r="D4"/>
      <c r="E4"/>
      <c r="F4"/>
      <c r="G4"/>
      <c r="H4"/>
      <c r="I4"/>
      <c r="J4"/>
      <c r="K4"/>
      <c r="L4" s="175" t="s">
        <v>67</v>
      </c>
      <c r="M4" s="176"/>
      <c r="N4" s="229" t="s">
        <v>82</v>
      </c>
      <c r="O4" s="177"/>
      <c r="P4" s="178"/>
      <c r="Q4" s="246" t="s">
        <v>68</v>
      </c>
      <c r="R4"/>
      <c r="S4" s="140"/>
      <c r="T4" s="138"/>
      <c r="U4" s="174"/>
      <c r="V4" s="174"/>
      <c r="W4" s="140"/>
      <c r="X4" s="140"/>
      <c r="Y4" s="16"/>
      <c r="Z4" s="15"/>
      <c r="AA4" s="15"/>
      <c r="AB4" s="15"/>
      <c r="AC4" s="15"/>
      <c r="AD4" s="15"/>
      <c r="AE4" s="15"/>
    </row>
    <row r="5" spans="1:31" ht="15.75">
      <c r="A5" s="408" t="s">
        <v>13</v>
      </c>
      <c r="B5" s="237" t="s">
        <v>100</v>
      </c>
      <c r="C5" s="187" t="s">
        <v>68</v>
      </c>
      <c r="D5" s="138"/>
      <c r="E5" s="138"/>
      <c r="F5" s="138"/>
      <c r="G5" s="138"/>
      <c r="H5" s="15"/>
      <c r="I5" s="15"/>
      <c r="J5" s="143"/>
      <c r="K5" s="2"/>
      <c r="L5" s="179" t="s">
        <v>98</v>
      </c>
      <c r="M5" s="180"/>
      <c r="N5" s="180"/>
      <c r="O5" s="181"/>
      <c r="P5" s="182"/>
      <c r="Q5" s="247" t="s">
        <v>99</v>
      </c>
      <c r="R5"/>
      <c r="S5" s="244"/>
      <c r="T5" s="138"/>
      <c r="U5" s="139"/>
      <c r="V5" s="139"/>
      <c r="W5" s="140"/>
      <c r="X5" s="141"/>
      <c r="Y5" s="16"/>
      <c r="Z5" s="15"/>
      <c r="AA5" s="15"/>
      <c r="AB5" s="15"/>
      <c r="AC5" s="15"/>
      <c r="AD5" s="15"/>
      <c r="AE5" s="15"/>
    </row>
    <row r="6" spans="1:31" ht="15.75">
      <c r="A6" s="409"/>
      <c r="B6" s="187"/>
      <c r="C6" s="187" t="s">
        <v>69</v>
      </c>
      <c r="D6" s="138"/>
      <c r="E6" s="138"/>
      <c r="F6" s="138"/>
      <c r="G6" s="138"/>
      <c r="H6" s="15"/>
      <c r="I6" s="15"/>
      <c r="J6" s="143"/>
      <c r="K6" s="2"/>
      <c r="L6" s="179" t="s">
        <v>101</v>
      </c>
      <c r="M6" s="180"/>
      <c r="N6" s="180"/>
      <c r="O6" s="181"/>
      <c r="P6" s="182"/>
      <c r="Q6" s="248">
        <v>0</v>
      </c>
      <c r="R6"/>
      <c r="S6" s="244"/>
      <c r="T6" s="138"/>
      <c r="U6" s="139"/>
      <c r="V6" s="139"/>
      <c r="W6" s="140"/>
      <c r="X6" s="141"/>
      <c r="Y6" s="16"/>
      <c r="Z6" s="15"/>
      <c r="AA6" s="15"/>
      <c r="AB6" s="15"/>
      <c r="AC6" s="15"/>
      <c r="AD6" s="15"/>
      <c r="AE6" s="15"/>
    </row>
    <row r="7" spans="1:31" ht="18" customHeight="1">
      <c r="A7" s="408" t="s">
        <v>66</v>
      </c>
      <c r="B7" s="237" t="s">
        <v>100</v>
      </c>
      <c r="C7" s="187" t="s">
        <v>70</v>
      </c>
      <c r="D7" s="138"/>
      <c r="E7" s="138"/>
      <c r="F7" s="138"/>
      <c r="G7" s="138"/>
      <c r="H7" s="15"/>
      <c r="I7" s="15"/>
      <c r="J7" s="143"/>
      <c r="K7" s="2"/>
      <c r="L7" s="179" t="s">
        <v>103</v>
      </c>
      <c r="M7" s="180"/>
      <c r="N7" s="180"/>
      <c r="O7" s="181"/>
      <c r="P7" s="182"/>
      <c r="Q7" s="251" t="e">
        <f>Q8/Q6</f>
        <v>#DIV/0!</v>
      </c>
      <c r="R7"/>
      <c r="S7" s="244"/>
      <c r="T7" s="138"/>
      <c r="U7" s="139"/>
      <c r="V7" s="139"/>
      <c r="W7" s="140"/>
      <c r="X7" s="141"/>
      <c r="Y7" s="16"/>
      <c r="Z7" s="15"/>
      <c r="AA7" s="15"/>
      <c r="AB7" s="15"/>
      <c r="AC7" s="15"/>
      <c r="AD7" s="15"/>
      <c r="AE7" s="15"/>
    </row>
    <row r="8" spans="1:31" ht="16.5" thickBot="1">
      <c r="A8" s="409"/>
      <c r="B8" s="187"/>
      <c r="C8" s="187" t="s">
        <v>71</v>
      </c>
      <c r="D8" s="138"/>
      <c r="E8" s="138"/>
      <c r="F8" s="138"/>
      <c r="G8" s="138"/>
      <c r="H8" s="15"/>
      <c r="I8" s="15"/>
      <c r="J8" s="143"/>
      <c r="K8" s="2"/>
      <c r="L8" s="183" t="s">
        <v>102</v>
      </c>
      <c r="M8" s="184"/>
      <c r="N8" s="184"/>
      <c r="O8" s="185"/>
      <c r="P8" s="186"/>
      <c r="Q8" s="249">
        <f>SUM($R$26:$R$967)+SUM($AB$26:$AB$967)</f>
        <v>7.39072</v>
      </c>
      <c r="R8"/>
      <c r="S8" s="244"/>
      <c r="T8" s="138"/>
      <c r="U8" s="139"/>
      <c r="V8" s="139"/>
      <c r="W8" s="140"/>
      <c r="X8" s="142"/>
      <c r="Y8" s="16"/>
      <c r="Z8" s="15"/>
      <c r="AA8" s="15"/>
      <c r="AB8" s="15"/>
      <c r="AC8" s="15"/>
      <c r="AD8" s="15"/>
      <c r="AE8" s="15"/>
    </row>
    <row r="9" spans="1:31" ht="16.5" thickBot="1">
      <c r="A9" s="408" t="s">
        <v>14</v>
      </c>
      <c r="B9" s="237" t="s">
        <v>100</v>
      </c>
      <c r="C9" s="187" t="s">
        <v>72</v>
      </c>
      <c r="D9" s="138"/>
      <c r="E9" s="138"/>
      <c r="F9" s="138"/>
      <c r="G9" s="138"/>
      <c r="H9" s="15"/>
      <c r="I9" s="15"/>
      <c r="J9" s="143"/>
      <c r="K9" s="2"/>
      <c r="L9" s="137"/>
      <c r="M9" s="138"/>
      <c r="N9" s="138"/>
      <c r="O9" s="139"/>
      <c r="P9" s="140"/>
      <c r="Q9" s="142"/>
      <c r="R9" s="244"/>
      <c r="S9" s="244"/>
      <c r="T9" s="138"/>
      <c r="U9" s="139"/>
      <c r="V9" s="139"/>
      <c r="W9" s="140"/>
      <c r="X9" s="142"/>
      <c r="Y9" s="16"/>
      <c r="Z9" s="15"/>
      <c r="AA9" s="15"/>
      <c r="AB9" s="15"/>
      <c r="AC9" s="15"/>
      <c r="AD9" s="15"/>
      <c r="AE9" s="15"/>
    </row>
    <row r="10" spans="1:31" ht="24" customHeight="1" thickBot="1">
      <c r="A10" s="409"/>
      <c r="B10" s="187"/>
      <c r="C10" s="187" t="s">
        <v>73</v>
      </c>
      <c r="D10" s="138"/>
      <c r="E10" s="138"/>
      <c r="F10" s="138"/>
      <c r="G10" s="138"/>
      <c r="H10" s="15"/>
      <c r="I10" s="15"/>
      <c r="J10" s="143"/>
      <c r="K10" s="2"/>
      <c r="L10" s="239" t="s">
        <v>42</v>
      </c>
      <c r="M10" s="240"/>
      <c r="N10" s="406" t="s">
        <v>94</v>
      </c>
      <c r="O10" s="407"/>
      <c r="P10" s="230" t="s">
        <v>59</v>
      </c>
      <c r="Q10" s="230" t="s">
        <v>91</v>
      </c>
      <c r="R10" s="244"/>
      <c r="S10" s="244"/>
      <c r="T10" s="138"/>
      <c r="U10" s="139"/>
      <c r="V10" s="139"/>
      <c r="W10" s="140"/>
      <c r="X10" s="142"/>
      <c r="Y10" s="16"/>
      <c r="Z10" s="15"/>
      <c r="AA10" s="15"/>
      <c r="AB10" s="15"/>
      <c r="AC10" s="15"/>
      <c r="AD10" s="15"/>
      <c r="AE10" s="15"/>
    </row>
    <row r="11" spans="1:31" ht="16.5" thickBot="1">
      <c r="A11" s="408" t="s">
        <v>11</v>
      </c>
      <c r="B11" s="237" t="s">
        <v>100</v>
      </c>
      <c r="C11" s="187" t="s">
        <v>74</v>
      </c>
      <c r="D11" s="138"/>
      <c r="E11" s="138"/>
      <c r="F11" s="138"/>
      <c r="G11" s="138"/>
      <c r="H11" s="15"/>
      <c r="I11" s="15"/>
      <c r="J11" s="143"/>
      <c r="K11" s="2"/>
      <c r="L11" s="241" t="s">
        <v>83</v>
      </c>
      <c r="M11" s="242"/>
      <c r="N11" s="238"/>
      <c r="O11" s="243">
        <f>SUMIF($L$26:$L$967,"INFO",$R$26:$R$967)</f>
        <v>0.3</v>
      </c>
      <c r="P11" s="233">
        <f>SUMIF($L$26:$L$967,"INFO",$S$26:$S$967)</f>
        <v>0</v>
      </c>
      <c r="Q11" s="234">
        <f>O11-P11</f>
        <v>0.3</v>
      </c>
      <c r="R11" s="244"/>
      <c r="S11" s="244"/>
      <c r="T11" s="138"/>
      <c r="U11" s="139"/>
      <c r="V11" s="139"/>
      <c r="W11" s="140"/>
      <c r="X11" s="142"/>
      <c r="Y11" s="16"/>
      <c r="Z11" s="15"/>
      <c r="AA11" s="15"/>
      <c r="AB11" s="15"/>
      <c r="AC11" s="15"/>
      <c r="AD11" s="15"/>
      <c r="AE11" s="15"/>
    </row>
    <row r="12" spans="1:31" ht="16.5" thickBot="1">
      <c r="A12" s="409"/>
      <c r="B12" s="187"/>
      <c r="C12" s="187" t="s">
        <v>75</v>
      </c>
      <c r="D12" s="138"/>
      <c r="E12" s="138"/>
      <c r="F12" s="138"/>
      <c r="G12" s="138"/>
      <c r="H12" s="15"/>
      <c r="I12" s="15"/>
      <c r="J12" s="143"/>
      <c r="K12" s="2"/>
      <c r="L12" s="241" t="s">
        <v>84</v>
      </c>
      <c r="M12" s="242"/>
      <c r="N12" s="238"/>
      <c r="O12" s="233">
        <f>SUMIF($L$26:$L$967,"MOB",$R$26:$R$967)</f>
        <v>6.60072</v>
      </c>
      <c r="P12" s="233">
        <f>SUMIF($L$26:$L$967,"MOB",$S$26:$S$967)</f>
        <v>0</v>
      </c>
      <c r="Q12" s="234">
        <f aca="true" t="shared" si="0" ref="Q12:Q19">O12-P12</f>
        <v>6.60072</v>
      </c>
      <c r="R12" s="244"/>
      <c r="S12" s="244"/>
      <c r="T12" s="138"/>
      <c r="U12" s="139"/>
      <c r="V12" s="139"/>
      <c r="W12" s="140"/>
      <c r="X12" s="142"/>
      <c r="Y12" s="16"/>
      <c r="Z12" s="15"/>
      <c r="AA12" s="15"/>
      <c r="AB12" s="15"/>
      <c r="AC12" s="15"/>
      <c r="AD12" s="15"/>
      <c r="AE12" s="15"/>
    </row>
    <row r="13" spans="1:31" ht="16.5" thickBot="1">
      <c r="A13" s="408" t="s">
        <v>15</v>
      </c>
      <c r="B13" s="237" t="s">
        <v>100</v>
      </c>
      <c r="C13" s="187" t="s">
        <v>76</v>
      </c>
      <c r="D13" s="138"/>
      <c r="E13" s="138"/>
      <c r="F13" s="138"/>
      <c r="G13" s="138"/>
      <c r="H13" s="15"/>
      <c r="I13" s="15"/>
      <c r="J13" s="143"/>
      <c r="K13" s="2"/>
      <c r="L13" s="241" t="s">
        <v>85</v>
      </c>
      <c r="M13" s="242"/>
      <c r="N13" s="238"/>
      <c r="O13" s="233">
        <f>SUMIF($L$26:$L$960,"DIV",$R$26:$R$960)</f>
        <v>0.1</v>
      </c>
      <c r="P13" s="233">
        <f>SUMIF($L$26:$L$967,"DIV",$S$26:$S$967)</f>
        <v>0</v>
      </c>
      <c r="Q13" s="234">
        <f t="shared" si="0"/>
        <v>0.1</v>
      </c>
      <c r="R13" s="244"/>
      <c r="S13" s="244"/>
      <c r="T13" s="138"/>
      <c r="U13" s="139"/>
      <c r="V13" s="139"/>
      <c r="W13" s="140"/>
      <c r="X13" s="142"/>
      <c r="Y13" s="16"/>
      <c r="Z13" s="15"/>
      <c r="AA13" s="15"/>
      <c r="AB13" s="15"/>
      <c r="AC13" s="15"/>
      <c r="AD13" s="15"/>
      <c r="AE13" s="15"/>
    </row>
    <row r="14" spans="1:34" s="28" customFormat="1" ht="15.75" thickBot="1">
      <c r="A14" s="409"/>
      <c r="B14" s="187"/>
      <c r="C14" s="187" t="s">
        <v>77</v>
      </c>
      <c r="D14" s="27"/>
      <c r="E14" s="27"/>
      <c r="F14" s="27"/>
      <c r="G14" s="27"/>
      <c r="H14" s="11"/>
      <c r="I14" s="10"/>
      <c r="J14" s="10"/>
      <c r="K14" s="10"/>
      <c r="L14" s="241" t="s">
        <v>86</v>
      </c>
      <c r="M14" s="242"/>
      <c r="N14" s="238"/>
      <c r="O14" s="233">
        <f>SUMIF($L$26:$L$960,"LAB",$R$26:$R$960)</f>
        <v>0</v>
      </c>
      <c r="P14" s="233">
        <f>SUMIF($L$26:$L$967,"LAB",$S$26:$S$967)</f>
        <v>0</v>
      </c>
      <c r="Q14" s="234">
        <f t="shared" si="0"/>
        <v>0</v>
      </c>
      <c r="R14" s="245"/>
      <c r="S14" s="245"/>
      <c r="T14" s="11"/>
      <c r="U14" s="11"/>
      <c r="V14" s="11"/>
      <c r="W14" s="11"/>
      <c r="X14" s="10"/>
      <c r="Y14" s="10"/>
      <c r="Z14" s="10"/>
      <c r="AA14" s="10"/>
      <c r="AB14" s="10"/>
      <c r="AC14" s="10"/>
      <c r="AD14" s="10"/>
      <c r="AE14" s="11"/>
      <c r="AF14" s="27"/>
      <c r="AG14" s="27"/>
      <c r="AH14" s="8"/>
    </row>
    <row r="15" spans="1:31" ht="16.5" thickBot="1">
      <c r="A15" s="408" t="s">
        <v>65</v>
      </c>
      <c r="B15" s="237" t="s">
        <v>100</v>
      </c>
      <c r="C15" s="187" t="s">
        <v>78</v>
      </c>
      <c r="D15" s="138"/>
      <c r="E15" s="138"/>
      <c r="F15" s="138"/>
      <c r="G15" s="138"/>
      <c r="H15" s="15"/>
      <c r="I15" s="15"/>
      <c r="J15" s="143"/>
      <c r="K15" s="2"/>
      <c r="L15" s="241" t="s">
        <v>87</v>
      </c>
      <c r="M15" s="242"/>
      <c r="N15" s="238"/>
      <c r="O15" s="233">
        <f>SUMIF($L$26:$L$960,"FRAG",$R$26:$R$960)</f>
        <v>0</v>
      </c>
      <c r="P15" s="233">
        <f>SUMIF($L$26:$L$967,"FRAG",$S$26:$S$967)</f>
        <v>0</v>
      </c>
      <c r="Q15" s="234">
        <f t="shared" si="0"/>
        <v>0</v>
      </c>
      <c r="R15" s="244"/>
      <c r="S15" s="244"/>
      <c r="T15" s="138"/>
      <c r="U15" s="139"/>
      <c r="V15" s="139"/>
      <c r="W15" s="140"/>
      <c r="X15" s="142"/>
      <c r="Y15" s="16"/>
      <c r="Z15" s="15"/>
      <c r="AA15" s="15"/>
      <c r="AB15" s="15"/>
      <c r="AC15" s="15"/>
      <c r="AD15" s="15"/>
      <c r="AE15" s="15"/>
    </row>
    <row r="16" spans="1:31" ht="16.5" thickBot="1">
      <c r="A16" s="409"/>
      <c r="B16" s="187"/>
      <c r="C16" s="187" t="s">
        <v>79</v>
      </c>
      <c r="D16" s="138"/>
      <c r="E16" s="138"/>
      <c r="F16" s="138"/>
      <c r="G16" s="138"/>
      <c r="H16" s="15"/>
      <c r="I16" s="15"/>
      <c r="J16" s="143"/>
      <c r="K16" s="2"/>
      <c r="L16" s="241" t="s">
        <v>88</v>
      </c>
      <c r="M16" s="242"/>
      <c r="N16" s="238"/>
      <c r="O16" s="233">
        <f>SUMIF($L$26:$L$960,"VER",$R$26:$R$960)</f>
        <v>0</v>
      </c>
      <c r="P16" s="233">
        <f>SUMIF($L$26:$L$967,"VER",$S$26:$S$967)</f>
        <v>0</v>
      </c>
      <c r="Q16" s="234">
        <f t="shared" si="0"/>
        <v>0</v>
      </c>
      <c r="R16" s="244"/>
      <c r="S16" s="244"/>
      <c r="T16" s="138"/>
      <c r="U16" s="139"/>
      <c r="V16" s="139"/>
      <c r="W16" s="140"/>
      <c r="X16" s="142"/>
      <c r="Y16" s="16"/>
      <c r="Z16" s="15"/>
      <c r="AA16" s="15"/>
      <c r="AB16" s="15"/>
      <c r="AC16" s="15"/>
      <c r="AD16" s="15"/>
      <c r="AE16" s="15"/>
    </row>
    <row r="17" spans="1:31" ht="16.5" thickBot="1">
      <c r="A17" s="137"/>
      <c r="B17" s="137"/>
      <c r="C17" s="2"/>
      <c r="D17" s="138"/>
      <c r="E17" s="138"/>
      <c r="F17" s="138"/>
      <c r="G17" s="138"/>
      <c r="H17" s="15"/>
      <c r="I17" s="15"/>
      <c r="J17" s="143"/>
      <c r="K17" s="2"/>
      <c r="L17" s="241" t="s">
        <v>89</v>
      </c>
      <c r="M17" s="242"/>
      <c r="N17" s="238"/>
      <c r="O17" s="233">
        <f>SUMIF($L$26:$L$967,"ROC",$R$26:$R$967)</f>
        <v>0</v>
      </c>
      <c r="P17" s="233">
        <f>SUMIF($L$26:$L$967,"ROC",$S$26:$S$967)</f>
        <v>0</v>
      </c>
      <c r="Q17" s="234">
        <f t="shared" si="0"/>
        <v>0</v>
      </c>
      <c r="R17" s="244"/>
      <c r="S17" s="244"/>
      <c r="T17" s="138"/>
      <c r="U17" s="139"/>
      <c r="V17" s="139"/>
      <c r="W17" s="140"/>
      <c r="X17" s="142"/>
      <c r="Y17" s="16"/>
      <c r="Z17" s="15"/>
      <c r="AA17" s="15"/>
      <c r="AB17" s="15"/>
      <c r="AC17" s="15"/>
      <c r="AD17" s="15"/>
      <c r="AE17" s="15"/>
    </row>
    <row r="18" spans="1:34" s="28" customFormat="1" ht="15.75" thickBot="1">
      <c r="A18" s="50"/>
      <c r="B18" s="27"/>
      <c r="C18" s="29"/>
      <c r="D18" s="27"/>
      <c r="E18" s="27"/>
      <c r="F18" s="27"/>
      <c r="G18" s="27"/>
      <c r="H18" s="11"/>
      <c r="I18" s="10"/>
      <c r="J18" s="10"/>
      <c r="K18" s="10"/>
      <c r="L18" s="241" t="s">
        <v>96</v>
      </c>
      <c r="M18" s="242"/>
      <c r="N18" s="238"/>
      <c r="O18" s="233">
        <f>SUMIF($Y$26:$Y$967,"DOCBUR",$AB$26:$AB$967)</f>
        <v>0.39</v>
      </c>
      <c r="P18" s="233">
        <f>SUMIF($Y$26:$Y$967,"DOCBUR",$AC$26:$AC$967)</f>
        <v>0</v>
      </c>
      <c r="Q18" s="234">
        <f t="shared" si="0"/>
        <v>0.39</v>
      </c>
      <c r="R18" s="245"/>
      <c r="S18" s="245"/>
      <c r="T18" s="11"/>
      <c r="U18" s="11"/>
      <c r="V18" s="11"/>
      <c r="W18" s="11"/>
      <c r="X18" s="10"/>
      <c r="Y18" s="10"/>
      <c r="Z18" s="10"/>
      <c r="AA18" s="10"/>
      <c r="AB18" s="10"/>
      <c r="AC18" s="10"/>
      <c r="AD18" s="10"/>
      <c r="AE18" s="11"/>
      <c r="AF18" s="27"/>
      <c r="AG18" s="27"/>
      <c r="AH18" s="8"/>
    </row>
    <row r="19" spans="1:31" ht="16.5" thickBot="1">
      <c r="A19" s="137"/>
      <c r="B19" s="137"/>
      <c r="C19" s="2"/>
      <c r="D19" s="138"/>
      <c r="E19" s="138"/>
      <c r="F19" s="138"/>
      <c r="G19" s="138"/>
      <c r="H19" s="15"/>
      <c r="I19" s="15"/>
      <c r="J19" s="143"/>
      <c r="K19" s="2"/>
      <c r="L19" s="241" t="s">
        <v>97</v>
      </c>
      <c r="M19" s="242"/>
      <c r="N19" s="238"/>
      <c r="O19" s="233">
        <f>SUMIF($Y$26:$Y$967,"DOCBIBLIO",$AB$26:$AB$967)</f>
        <v>0</v>
      </c>
      <c r="P19" s="233">
        <f>SUMIF($Y$26:$Y$967,"DOCBIBLIO",$AC$26:$AC$967)</f>
        <v>0</v>
      </c>
      <c r="Q19" s="234">
        <f t="shared" si="0"/>
        <v>0</v>
      </c>
      <c r="R19" s="244"/>
      <c r="S19" s="244"/>
      <c r="T19" s="138"/>
      <c r="U19" s="139"/>
      <c r="V19" s="139"/>
      <c r="W19" s="140"/>
      <c r="X19" s="142"/>
      <c r="Y19" s="16"/>
      <c r="Z19" s="15"/>
      <c r="AA19" s="15"/>
      <c r="AB19" s="15"/>
      <c r="AC19" s="15"/>
      <c r="AD19" s="15"/>
      <c r="AE19" s="15"/>
    </row>
    <row r="20" spans="1:31" ht="15.75">
      <c r="A20" s="137"/>
      <c r="B20" s="137"/>
      <c r="C20" s="2"/>
      <c r="D20" s="138"/>
      <c r="E20" s="138"/>
      <c r="F20" s="138"/>
      <c r="G20" s="138"/>
      <c r="H20" s="15"/>
      <c r="I20" s="15"/>
      <c r="J20" s="143"/>
      <c r="K20" s="2"/>
      <c r="L20" s="137"/>
      <c r="M20" s="138"/>
      <c r="N20" s="138"/>
      <c r="O20" s="139"/>
      <c r="P20" s="140"/>
      <c r="Q20" s="142"/>
      <c r="R20" s="244"/>
      <c r="S20" s="244"/>
      <c r="T20" s="138"/>
      <c r="U20" s="139"/>
      <c r="V20" s="139"/>
      <c r="W20" s="140"/>
      <c r="X20" s="142"/>
      <c r="Y20" s="16"/>
      <c r="Z20" s="15"/>
      <c r="AA20" s="15"/>
      <c r="AB20" s="15"/>
      <c r="AC20" s="15"/>
      <c r="AD20" s="15"/>
      <c r="AE20" s="15"/>
    </row>
    <row r="21" spans="1:34" s="28" customFormat="1" ht="13.5" thickBot="1">
      <c r="A21" s="50"/>
      <c r="B21" s="27"/>
      <c r="C21" s="29"/>
      <c r="D21" s="27"/>
      <c r="E21" s="27"/>
      <c r="F21" s="27"/>
      <c r="G21" s="27"/>
      <c r="H21" s="11"/>
      <c r="I21" s="10"/>
      <c r="J21" s="10"/>
      <c r="K21" s="10"/>
      <c r="L21" s="27"/>
      <c r="M21" s="27"/>
      <c r="N21" s="27"/>
      <c r="O21" s="27"/>
      <c r="P21" s="27"/>
      <c r="Q21" s="27"/>
      <c r="R21" s="27"/>
      <c r="S21" s="27"/>
      <c r="T21" s="11"/>
      <c r="U21" s="11"/>
      <c r="V21" s="11"/>
      <c r="W21" s="11"/>
      <c r="X21" s="10"/>
      <c r="Y21" s="10"/>
      <c r="Z21" s="10"/>
      <c r="AA21" s="10"/>
      <c r="AB21" s="10"/>
      <c r="AC21" s="10"/>
      <c r="AD21" s="10"/>
      <c r="AE21" s="11"/>
      <c r="AF21" s="27"/>
      <c r="AG21" s="27"/>
      <c r="AH21" s="8"/>
    </row>
    <row r="22" spans="1:31" ht="12.75">
      <c r="A22" s="375" t="s">
        <v>16</v>
      </c>
      <c r="B22" s="376"/>
      <c r="C22" s="377"/>
      <c r="D22" s="377"/>
      <c r="E22" s="377"/>
      <c r="F22" s="377"/>
      <c r="G22" s="378"/>
      <c r="H22" s="372" t="s">
        <v>27</v>
      </c>
      <c r="I22" s="373"/>
      <c r="J22" s="373"/>
      <c r="K22" s="374"/>
      <c r="L22" s="372" t="s">
        <v>55</v>
      </c>
      <c r="M22" s="373"/>
      <c r="N22" s="373"/>
      <c r="O22" s="373"/>
      <c r="P22" s="373"/>
      <c r="Q22" s="373"/>
      <c r="R22" s="374"/>
      <c r="S22" s="163"/>
      <c r="T22" s="390" t="s">
        <v>95</v>
      </c>
      <c r="U22" s="391"/>
      <c r="V22" s="391"/>
      <c r="W22" s="391"/>
      <c r="X22" s="391"/>
      <c r="Y22" s="404" t="s">
        <v>35</v>
      </c>
      <c r="Z22" s="405"/>
      <c r="AA22" s="405"/>
      <c r="AB22" s="405"/>
      <c r="AC22" s="191"/>
      <c r="AD22" s="167"/>
      <c r="AE22" s="395" t="s">
        <v>0</v>
      </c>
    </row>
    <row r="23" spans="1:31" ht="12.75" customHeight="1">
      <c r="A23" s="382" t="s">
        <v>24</v>
      </c>
      <c r="B23" s="384" t="s">
        <v>25</v>
      </c>
      <c r="C23" s="385"/>
      <c r="D23" s="385"/>
      <c r="E23" s="385"/>
      <c r="F23" s="386"/>
      <c r="G23" s="383" t="s">
        <v>19</v>
      </c>
      <c r="H23" s="379"/>
      <c r="I23" s="380"/>
      <c r="J23" s="380"/>
      <c r="K23" s="381" t="s">
        <v>22</v>
      </c>
      <c r="L23" s="392" t="s">
        <v>4</v>
      </c>
      <c r="M23" s="393" t="s">
        <v>26</v>
      </c>
      <c r="N23" s="393" t="s">
        <v>20</v>
      </c>
      <c r="O23" s="380" t="s">
        <v>30</v>
      </c>
      <c r="P23" s="380"/>
      <c r="Q23" s="380"/>
      <c r="R23" s="388" t="s">
        <v>722</v>
      </c>
      <c r="S23" s="388" t="s">
        <v>92</v>
      </c>
      <c r="T23" s="379" t="s">
        <v>90</v>
      </c>
      <c r="U23" s="387" t="s">
        <v>44</v>
      </c>
      <c r="V23" s="387" t="s">
        <v>93</v>
      </c>
      <c r="W23" s="387" t="s">
        <v>48</v>
      </c>
      <c r="X23" s="394" t="s">
        <v>45</v>
      </c>
      <c r="Y23" s="401" t="s">
        <v>31</v>
      </c>
      <c r="Z23" s="399" t="s">
        <v>26</v>
      </c>
      <c r="AA23" s="399" t="s">
        <v>724</v>
      </c>
      <c r="AB23" s="399" t="s">
        <v>723</v>
      </c>
      <c r="AC23" s="387" t="s">
        <v>92</v>
      </c>
      <c r="AD23" s="398" t="s">
        <v>56</v>
      </c>
      <c r="AE23" s="396"/>
    </row>
    <row r="24" spans="1:31" ht="23.25" customHeight="1">
      <c r="A24" s="382"/>
      <c r="B24" s="25" t="s">
        <v>37</v>
      </c>
      <c r="C24" s="51" t="s">
        <v>17</v>
      </c>
      <c r="D24" s="51" t="s">
        <v>18</v>
      </c>
      <c r="E24" s="51" t="s">
        <v>23</v>
      </c>
      <c r="F24" s="120" t="s">
        <v>41</v>
      </c>
      <c r="G24" s="383" t="s">
        <v>19</v>
      </c>
      <c r="H24" s="123" t="s">
        <v>17</v>
      </c>
      <c r="I24" s="12" t="s">
        <v>18</v>
      </c>
      <c r="J24" s="12" t="s">
        <v>19</v>
      </c>
      <c r="K24" s="381"/>
      <c r="L24" s="392"/>
      <c r="M24" s="393" t="s">
        <v>26</v>
      </c>
      <c r="N24" s="393" t="s">
        <v>20</v>
      </c>
      <c r="O24" s="51" t="s">
        <v>80</v>
      </c>
      <c r="P24" s="51" t="s">
        <v>81</v>
      </c>
      <c r="Q24" s="51" t="s">
        <v>21</v>
      </c>
      <c r="R24" s="410"/>
      <c r="S24" s="389"/>
      <c r="T24" s="379"/>
      <c r="U24" s="387"/>
      <c r="V24" s="387"/>
      <c r="W24" s="387"/>
      <c r="X24" s="387"/>
      <c r="Y24" s="402"/>
      <c r="Z24" s="400"/>
      <c r="AA24" s="400"/>
      <c r="AB24" s="400"/>
      <c r="AC24" s="403"/>
      <c r="AD24" s="398"/>
      <c r="AE24" s="397"/>
    </row>
    <row r="25" spans="1:31" ht="12.75">
      <c r="A25" s="213"/>
      <c r="B25" s="214"/>
      <c r="C25" s="215"/>
      <c r="D25" s="215"/>
      <c r="E25" s="215"/>
      <c r="F25" s="215"/>
      <c r="G25" s="216"/>
      <c r="H25" s="217"/>
      <c r="I25" s="218"/>
      <c r="J25" s="218"/>
      <c r="K25" s="219"/>
      <c r="L25" s="213"/>
      <c r="M25" s="220"/>
      <c r="N25" s="220"/>
      <c r="O25" s="215"/>
      <c r="P25" s="215"/>
      <c r="Q25" s="215"/>
      <c r="R25" s="221"/>
      <c r="S25" s="222"/>
      <c r="T25" s="223"/>
      <c r="U25" s="223"/>
      <c r="V25" s="223"/>
      <c r="W25" s="223"/>
      <c r="X25" s="223"/>
      <c r="Y25" s="225"/>
      <c r="Z25" s="223"/>
      <c r="AA25" s="223"/>
      <c r="AB25" s="223"/>
      <c r="AC25" s="223"/>
      <c r="AD25" s="224"/>
      <c r="AE25" s="221"/>
    </row>
    <row r="26" spans="1:31" s="22" customFormat="1" ht="12.75">
      <c r="A26" s="199" t="s">
        <v>718</v>
      </c>
      <c r="B26" s="200" t="s">
        <v>122</v>
      </c>
      <c r="C26" s="195" t="s">
        <v>733</v>
      </c>
      <c r="D26" s="200" t="s">
        <v>145</v>
      </c>
      <c r="E26" s="277">
        <v>420</v>
      </c>
      <c r="F26" s="200" t="s">
        <v>749</v>
      </c>
      <c r="G26" s="226" t="s">
        <v>533</v>
      </c>
      <c r="H26" s="201">
        <v>1222</v>
      </c>
      <c r="I26" s="202">
        <v>2</v>
      </c>
      <c r="J26" s="203" t="s">
        <v>750</v>
      </c>
      <c r="K26" s="204"/>
      <c r="L26" s="201" t="s">
        <v>32</v>
      </c>
      <c r="M26" s="205" t="s">
        <v>134</v>
      </c>
      <c r="N26" s="205">
        <v>1</v>
      </c>
      <c r="O26" s="205">
        <v>120</v>
      </c>
      <c r="P26" s="205">
        <v>45</v>
      </c>
      <c r="Q26" s="205">
        <v>80</v>
      </c>
      <c r="R26" s="128">
        <f aca="true" t="shared" si="1" ref="R26:R33">(O26*P26*Q26)/1000000</f>
        <v>0.432</v>
      </c>
      <c r="S26" s="231">
        <f>IF(T26="O",R26,0)</f>
        <v>0</v>
      </c>
      <c r="T26" s="207" t="s">
        <v>719</v>
      </c>
      <c r="U26" s="202"/>
      <c r="V26" s="202"/>
      <c r="W26" s="208"/>
      <c r="X26" s="208"/>
      <c r="Y26" s="209" t="s">
        <v>60</v>
      </c>
      <c r="Z26" s="210"/>
      <c r="AA26" s="202">
        <v>2</v>
      </c>
      <c r="AB26" s="188">
        <f>AA26*0.06</f>
        <v>0.12</v>
      </c>
      <c r="AC26" s="235">
        <f>IF(AD26="O",AB26,0)</f>
        <v>0</v>
      </c>
      <c r="AD26" s="211" t="s">
        <v>719</v>
      </c>
      <c r="AE26" s="212"/>
    </row>
    <row r="27" spans="1:31" s="22" customFormat="1" ht="12.75">
      <c r="A27" s="199" t="s">
        <v>718</v>
      </c>
      <c r="B27" s="200" t="s">
        <v>122</v>
      </c>
      <c r="C27" s="195" t="s">
        <v>733</v>
      </c>
      <c r="D27" s="200" t="s">
        <v>145</v>
      </c>
      <c r="E27" s="277">
        <v>420</v>
      </c>
      <c r="F27" s="200" t="s">
        <v>749</v>
      </c>
      <c r="G27" s="226" t="s">
        <v>534</v>
      </c>
      <c r="H27" s="201">
        <v>1222</v>
      </c>
      <c r="I27" s="202">
        <v>2</v>
      </c>
      <c r="J27" s="203" t="s">
        <v>750</v>
      </c>
      <c r="K27" s="204"/>
      <c r="L27" s="201" t="s">
        <v>32</v>
      </c>
      <c r="M27" s="205" t="s">
        <v>134</v>
      </c>
      <c r="N27" s="205">
        <v>1</v>
      </c>
      <c r="O27" s="205">
        <v>120</v>
      </c>
      <c r="P27" s="205">
        <v>45</v>
      </c>
      <c r="Q27" s="205">
        <v>80</v>
      </c>
      <c r="R27" s="128">
        <f t="shared" si="1"/>
        <v>0.432</v>
      </c>
      <c r="S27" s="231">
        <f>IF(T27="O",R27,0)</f>
        <v>0</v>
      </c>
      <c r="T27" s="207" t="s">
        <v>719</v>
      </c>
      <c r="U27" s="202"/>
      <c r="V27" s="202"/>
      <c r="W27" s="208"/>
      <c r="X27" s="208"/>
      <c r="Y27" s="209" t="s">
        <v>60</v>
      </c>
      <c r="Z27" s="210"/>
      <c r="AA27" s="202">
        <v>1</v>
      </c>
      <c r="AB27" s="188">
        <f>AA27*0.06</f>
        <v>0.06</v>
      </c>
      <c r="AC27" s="235">
        <f>IF(AD27="O",AB27,0)</f>
        <v>0</v>
      </c>
      <c r="AD27" s="211" t="s">
        <v>719</v>
      </c>
      <c r="AE27" s="212"/>
    </row>
    <row r="28" spans="1:31" s="22" customFormat="1" ht="12.75">
      <c r="A28" s="199" t="s">
        <v>718</v>
      </c>
      <c r="B28" s="200" t="s">
        <v>122</v>
      </c>
      <c r="C28" s="346" t="s">
        <v>733</v>
      </c>
      <c r="D28" s="345" t="s">
        <v>145</v>
      </c>
      <c r="E28" s="480">
        <v>420</v>
      </c>
      <c r="F28" s="345"/>
      <c r="G28" s="348" t="s">
        <v>535</v>
      </c>
      <c r="H28" s="353"/>
      <c r="I28" s="354"/>
      <c r="J28" s="346"/>
      <c r="K28" s="352" t="s">
        <v>768</v>
      </c>
      <c r="L28" s="201" t="s">
        <v>32</v>
      </c>
      <c r="M28" s="53" t="s">
        <v>134</v>
      </c>
      <c r="N28" s="205">
        <v>1</v>
      </c>
      <c r="O28" s="53">
        <v>120</v>
      </c>
      <c r="P28" s="53">
        <v>45</v>
      </c>
      <c r="Q28" s="53">
        <v>96</v>
      </c>
      <c r="R28" s="128">
        <f t="shared" si="1"/>
        <v>0.5184</v>
      </c>
      <c r="S28" s="231">
        <f>IF(T28="O",R28,0)</f>
        <v>0</v>
      </c>
      <c r="T28" s="207" t="s">
        <v>719</v>
      </c>
      <c r="U28" s="56"/>
      <c r="V28" s="56"/>
      <c r="W28" s="121"/>
      <c r="X28" s="121"/>
      <c r="Y28" s="171" t="s">
        <v>60</v>
      </c>
      <c r="Z28" s="58"/>
      <c r="AA28" s="56">
        <v>1</v>
      </c>
      <c r="AB28" s="188">
        <f>AA28*0.06</f>
        <v>0.06</v>
      </c>
      <c r="AC28" s="235">
        <f>IF(AD28="O",AB28,0)</f>
        <v>0</v>
      </c>
      <c r="AD28" s="211" t="s">
        <v>719</v>
      </c>
      <c r="AE28" s="59"/>
    </row>
    <row r="29" spans="1:31" s="22" customFormat="1" ht="12.75">
      <c r="A29" s="199" t="s">
        <v>718</v>
      </c>
      <c r="B29" s="200" t="s">
        <v>122</v>
      </c>
      <c r="C29" s="195" t="s">
        <v>733</v>
      </c>
      <c r="D29" s="200" t="s">
        <v>145</v>
      </c>
      <c r="E29" s="277">
        <v>420</v>
      </c>
      <c r="F29" s="200" t="s">
        <v>749</v>
      </c>
      <c r="G29" s="226" t="s">
        <v>536</v>
      </c>
      <c r="H29" s="201">
        <v>1222</v>
      </c>
      <c r="I29" s="202">
        <v>2</v>
      </c>
      <c r="J29" s="203" t="s">
        <v>750</v>
      </c>
      <c r="K29" s="204"/>
      <c r="L29" s="201" t="s">
        <v>32</v>
      </c>
      <c r="M29" s="205" t="s">
        <v>134</v>
      </c>
      <c r="N29" s="205">
        <v>1</v>
      </c>
      <c r="O29" s="205">
        <v>120</v>
      </c>
      <c r="P29" s="205">
        <v>45</v>
      </c>
      <c r="Q29" s="205">
        <v>96</v>
      </c>
      <c r="R29" s="128">
        <f t="shared" si="1"/>
        <v>0.5184</v>
      </c>
      <c r="S29" s="231">
        <f aca="true" t="shared" si="2" ref="S29:S42">IF(T29="O",R29,0)</f>
        <v>0</v>
      </c>
      <c r="T29" s="207" t="s">
        <v>719</v>
      </c>
      <c r="U29" s="202"/>
      <c r="V29" s="202"/>
      <c r="W29" s="208"/>
      <c r="X29" s="208"/>
      <c r="Y29" s="209" t="s">
        <v>60</v>
      </c>
      <c r="Z29" s="210"/>
      <c r="AA29" s="202">
        <v>1</v>
      </c>
      <c r="AB29" s="188">
        <f>AA29*0.06</f>
        <v>0.06</v>
      </c>
      <c r="AC29" s="235">
        <f aca="true" t="shared" si="3" ref="AC29:AC42">IF(AD29="O",AB29,0)</f>
        <v>0</v>
      </c>
      <c r="AD29" s="211" t="s">
        <v>719</v>
      </c>
      <c r="AE29" s="212"/>
    </row>
    <row r="30" spans="1:31" s="22" customFormat="1" ht="12.75">
      <c r="A30" s="199" t="s">
        <v>718</v>
      </c>
      <c r="B30" s="200" t="s">
        <v>122</v>
      </c>
      <c r="C30" s="195" t="s">
        <v>733</v>
      </c>
      <c r="D30" s="200" t="s">
        <v>145</v>
      </c>
      <c r="E30" s="277">
        <v>420</v>
      </c>
      <c r="F30" s="200" t="s">
        <v>749</v>
      </c>
      <c r="G30" s="226" t="s">
        <v>537</v>
      </c>
      <c r="H30" s="201">
        <v>1222</v>
      </c>
      <c r="I30" s="202">
        <v>2</v>
      </c>
      <c r="J30" s="203" t="s">
        <v>750</v>
      </c>
      <c r="K30" s="204"/>
      <c r="L30" s="201" t="s">
        <v>32</v>
      </c>
      <c r="M30" s="205" t="s">
        <v>134</v>
      </c>
      <c r="N30" s="205">
        <v>1</v>
      </c>
      <c r="O30" s="205">
        <v>120</v>
      </c>
      <c r="P30" s="205">
        <v>45</v>
      </c>
      <c r="Q30" s="205">
        <v>96</v>
      </c>
      <c r="R30" s="128">
        <f t="shared" si="1"/>
        <v>0.5184</v>
      </c>
      <c r="S30" s="231">
        <f t="shared" si="2"/>
        <v>0</v>
      </c>
      <c r="T30" s="207" t="s">
        <v>719</v>
      </c>
      <c r="U30" s="202"/>
      <c r="V30" s="202"/>
      <c r="W30" s="208"/>
      <c r="X30" s="208"/>
      <c r="Y30" s="209" t="s">
        <v>60</v>
      </c>
      <c r="Z30" s="210"/>
      <c r="AA30" s="202">
        <v>1</v>
      </c>
      <c r="AB30" s="188">
        <f>AA30*0.06</f>
        <v>0.06</v>
      </c>
      <c r="AC30" s="235">
        <f t="shared" si="3"/>
        <v>0</v>
      </c>
      <c r="AD30" s="211" t="s">
        <v>719</v>
      </c>
      <c r="AE30" s="212"/>
    </row>
    <row r="31" spans="1:31" s="22" customFormat="1" ht="12.75">
      <c r="A31" s="199" t="s">
        <v>718</v>
      </c>
      <c r="B31" s="200" t="s">
        <v>122</v>
      </c>
      <c r="C31" s="195" t="s">
        <v>733</v>
      </c>
      <c r="D31" s="200" t="s">
        <v>145</v>
      </c>
      <c r="E31" s="277">
        <v>420</v>
      </c>
      <c r="F31" s="200" t="s">
        <v>749</v>
      </c>
      <c r="G31" s="226" t="s">
        <v>538</v>
      </c>
      <c r="H31" s="54">
        <v>1222</v>
      </c>
      <c r="I31" s="202">
        <v>2</v>
      </c>
      <c r="J31" s="203" t="s">
        <v>750</v>
      </c>
      <c r="K31" s="57"/>
      <c r="L31" s="201" t="s">
        <v>32</v>
      </c>
      <c r="M31" s="53" t="s">
        <v>124</v>
      </c>
      <c r="N31" s="205">
        <v>1</v>
      </c>
      <c r="O31" s="53">
        <v>120</v>
      </c>
      <c r="P31" s="53">
        <v>45</v>
      </c>
      <c r="Q31" s="53">
        <v>100</v>
      </c>
      <c r="R31" s="128">
        <f t="shared" si="1"/>
        <v>0.54</v>
      </c>
      <c r="S31" s="231">
        <f t="shared" si="2"/>
        <v>0</v>
      </c>
      <c r="T31" s="207" t="s">
        <v>719</v>
      </c>
      <c r="U31" s="56"/>
      <c r="V31" s="56"/>
      <c r="W31" s="121"/>
      <c r="X31" s="121"/>
      <c r="Y31" s="171"/>
      <c r="Z31" s="58"/>
      <c r="AA31" s="56"/>
      <c r="AB31" s="188"/>
      <c r="AC31" s="235">
        <f t="shared" si="3"/>
        <v>0</v>
      </c>
      <c r="AD31" s="168"/>
      <c r="AE31" s="59"/>
    </row>
    <row r="32" spans="1:31" s="22" customFormat="1" ht="12.75">
      <c r="A32" s="199" t="s">
        <v>718</v>
      </c>
      <c r="B32" s="200" t="s">
        <v>122</v>
      </c>
      <c r="C32" s="195" t="s">
        <v>733</v>
      </c>
      <c r="D32" s="200" t="s">
        <v>145</v>
      </c>
      <c r="E32" s="277">
        <v>420</v>
      </c>
      <c r="F32" s="200" t="s">
        <v>749</v>
      </c>
      <c r="G32" s="226" t="s">
        <v>539</v>
      </c>
      <c r="H32" s="54">
        <v>1222</v>
      </c>
      <c r="I32" s="202">
        <v>2</v>
      </c>
      <c r="J32" s="203" t="s">
        <v>750</v>
      </c>
      <c r="K32" s="57"/>
      <c r="L32" s="201" t="s">
        <v>32</v>
      </c>
      <c r="M32" s="53" t="s">
        <v>124</v>
      </c>
      <c r="N32" s="205">
        <v>1</v>
      </c>
      <c r="O32" s="53">
        <v>120</v>
      </c>
      <c r="P32" s="53">
        <v>45</v>
      </c>
      <c r="Q32" s="53">
        <v>100</v>
      </c>
      <c r="R32" s="128">
        <f t="shared" si="1"/>
        <v>0.54</v>
      </c>
      <c r="S32" s="231">
        <f t="shared" si="2"/>
        <v>0</v>
      </c>
      <c r="T32" s="207" t="s">
        <v>719</v>
      </c>
      <c r="U32" s="56"/>
      <c r="V32" s="56"/>
      <c r="W32" s="121"/>
      <c r="X32" s="121"/>
      <c r="Y32" s="171"/>
      <c r="Z32" s="58"/>
      <c r="AA32" s="56"/>
      <c r="AB32" s="188"/>
      <c r="AC32" s="235">
        <f t="shared" si="3"/>
        <v>0</v>
      </c>
      <c r="AD32" s="168"/>
      <c r="AE32" s="59"/>
    </row>
    <row r="33" spans="1:31" s="22" customFormat="1" ht="12.75">
      <c r="A33" s="199" t="s">
        <v>718</v>
      </c>
      <c r="B33" s="200" t="s">
        <v>122</v>
      </c>
      <c r="C33" s="195" t="s">
        <v>733</v>
      </c>
      <c r="D33" s="200" t="s">
        <v>145</v>
      </c>
      <c r="E33" s="277">
        <v>420</v>
      </c>
      <c r="F33" s="200" t="s">
        <v>749</v>
      </c>
      <c r="G33" s="226" t="s">
        <v>540</v>
      </c>
      <c r="H33" s="126">
        <v>1222</v>
      </c>
      <c r="I33" s="202">
        <v>2</v>
      </c>
      <c r="J33" s="203" t="s">
        <v>750</v>
      </c>
      <c r="K33" s="131"/>
      <c r="L33" s="201" t="s">
        <v>32</v>
      </c>
      <c r="M33" s="127" t="s">
        <v>130</v>
      </c>
      <c r="N33" s="205">
        <v>1</v>
      </c>
      <c r="O33" s="127">
        <v>50</v>
      </c>
      <c r="P33" s="127">
        <v>34</v>
      </c>
      <c r="Q33" s="127">
        <v>180</v>
      </c>
      <c r="R33" s="128">
        <f t="shared" si="1"/>
        <v>0.306</v>
      </c>
      <c r="S33" s="231">
        <f t="shared" si="2"/>
        <v>0</v>
      </c>
      <c r="T33" s="207" t="s">
        <v>719</v>
      </c>
      <c r="U33" s="129"/>
      <c r="V33" s="129"/>
      <c r="W33" s="130"/>
      <c r="X33" s="130"/>
      <c r="Y33" s="172"/>
      <c r="Z33" s="132"/>
      <c r="AA33" s="129"/>
      <c r="AB33" s="189"/>
      <c r="AC33" s="235">
        <f t="shared" si="3"/>
        <v>0</v>
      </c>
      <c r="AD33" s="169"/>
      <c r="AE33" s="133"/>
    </row>
    <row r="34" spans="1:31" s="22" customFormat="1" ht="12.75">
      <c r="A34" s="199" t="s">
        <v>718</v>
      </c>
      <c r="B34" s="200" t="s">
        <v>122</v>
      </c>
      <c r="C34" s="195" t="s">
        <v>733</v>
      </c>
      <c r="D34" s="200" t="s">
        <v>145</v>
      </c>
      <c r="E34" s="277">
        <v>420</v>
      </c>
      <c r="F34" s="200" t="s">
        <v>749</v>
      </c>
      <c r="G34" s="226" t="s">
        <v>541</v>
      </c>
      <c r="H34" s="126">
        <v>1222</v>
      </c>
      <c r="I34" s="202">
        <v>2</v>
      </c>
      <c r="J34" s="203" t="s">
        <v>750</v>
      </c>
      <c r="K34" s="131"/>
      <c r="L34" s="201" t="s">
        <v>32</v>
      </c>
      <c r="M34" s="127" t="s">
        <v>127</v>
      </c>
      <c r="N34" s="205">
        <v>1</v>
      </c>
      <c r="O34" s="127">
        <v>150</v>
      </c>
      <c r="P34" s="127">
        <v>180</v>
      </c>
      <c r="Q34" s="127">
        <v>73</v>
      </c>
      <c r="R34" s="128">
        <v>1.17</v>
      </c>
      <c r="S34" s="231">
        <f t="shared" si="2"/>
        <v>0</v>
      </c>
      <c r="T34" s="207" t="s">
        <v>719</v>
      </c>
      <c r="U34" s="129"/>
      <c r="V34" s="129"/>
      <c r="W34" s="130"/>
      <c r="X34" s="130"/>
      <c r="Y34" s="172"/>
      <c r="Z34" s="132"/>
      <c r="AA34" s="129"/>
      <c r="AB34" s="189"/>
      <c r="AC34" s="235">
        <f t="shared" si="3"/>
        <v>0</v>
      </c>
      <c r="AD34" s="169"/>
      <c r="AE34" s="133" t="s">
        <v>147</v>
      </c>
    </row>
    <row r="35" spans="1:31" s="22" customFormat="1" ht="12.75">
      <c r="A35" s="199" t="s">
        <v>718</v>
      </c>
      <c r="B35" s="200" t="s">
        <v>122</v>
      </c>
      <c r="C35" s="346" t="s">
        <v>733</v>
      </c>
      <c r="D35" s="345" t="s">
        <v>145</v>
      </c>
      <c r="E35" s="480">
        <v>420</v>
      </c>
      <c r="F35" s="345"/>
      <c r="G35" s="348" t="s">
        <v>542</v>
      </c>
      <c r="H35" s="357"/>
      <c r="I35" s="354"/>
      <c r="J35" s="346"/>
      <c r="K35" s="360" t="s">
        <v>768</v>
      </c>
      <c r="L35" s="201" t="s">
        <v>32</v>
      </c>
      <c r="M35" s="127" t="s">
        <v>119</v>
      </c>
      <c r="N35" s="205">
        <v>1</v>
      </c>
      <c r="O35" s="127">
        <v>110</v>
      </c>
      <c r="P35" s="127">
        <v>50</v>
      </c>
      <c r="Q35" s="127">
        <v>73</v>
      </c>
      <c r="R35" s="128">
        <v>0.43</v>
      </c>
      <c r="S35" s="231">
        <f t="shared" si="2"/>
        <v>0</v>
      </c>
      <c r="T35" s="207" t="s">
        <v>719</v>
      </c>
      <c r="U35" s="129"/>
      <c r="V35" s="129"/>
      <c r="W35" s="130"/>
      <c r="X35" s="130"/>
      <c r="Y35" s="172"/>
      <c r="Z35" s="132"/>
      <c r="AA35" s="129"/>
      <c r="AB35" s="189"/>
      <c r="AC35" s="235">
        <f t="shared" si="3"/>
        <v>0</v>
      </c>
      <c r="AD35" s="169"/>
      <c r="AE35" s="133"/>
    </row>
    <row r="36" spans="1:31" s="22" customFormat="1" ht="12.75">
      <c r="A36" s="199" t="s">
        <v>718</v>
      </c>
      <c r="B36" s="200" t="s">
        <v>122</v>
      </c>
      <c r="C36" s="195" t="s">
        <v>733</v>
      </c>
      <c r="D36" s="200" t="s">
        <v>145</v>
      </c>
      <c r="E36" s="277">
        <v>420</v>
      </c>
      <c r="F36" s="200" t="s">
        <v>749</v>
      </c>
      <c r="G36" s="226" t="s">
        <v>543</v>
      </c>
      <c r="H36" s="126">
        <v>1222</v>
      </c>
      <c r="I36" s="202">
        <v>2</v>
      </c>
      <c r="J36" s="203" t="s">
        <v>750</v>
      </c>
      <c r="K36" s="131"/>
      <c r="L36" s="201" t="s">
        <v>32</v>
      </c>
      <c r="M36" s="127" t="s">
        <v>119</v>
      </c>
      <c r="N36" s="205">
        <v>1</v>
      </c>
      <c r="O36" s="127">
        <v>64</v>
      </c>
      <c r="P36" s="127">
        <v>47</v>
      </c>
      <c r="Q36" s="127">
        <v>65</v>
      </c>
      <c r="R36" s="128">
        <f>(O36*P36*Q36)/1000000</f>
        <v>0.19552</v>
      </c>
      <c r="S36" s="231">
        <f t="shared" si="2"/>
        <v>0</v>
      </c>
      <c r="T36" s="207" t="s">
        <v>719</v>
      </c>
      <c r="U36" s="129"/>
      <c r="V36" s="129"/>
      <c r="W36" s="130"/>
      <c r="X36" s="130"/>
      <c r="Y36" s="172"/>
      <c r="Z36" s="132"/>
      <c r="AA36" s="129"/>
      <c r="AB36" s="189"/>
      <c r="AC36" s="235">
        <f t="shared" si="3"/>
        <v>0</v>
      </c>
      <c r="AD36" s="169"/>
      <c r="AE36" s="133"/>
    </row>
    <row r="37" spans="1:31" s="22" customFormat="1" ht="12.75">
      <c r="A37" s="199" t="s">
        <v>718</v>
      </c>
      <c r="B37" s="200" t="s">
        <v>122</v>
      </c>
      <c r="C37" s="195" t="s">
        <v>733</v>
      </c>
      <c r="D37" s="200" t="s">
        <v>145</v>
      </c>
      <c r="E37" s="277">
        <v>420</v>
      </c>
      <c r="F37" s="200" t="s">
        <v>749</v>
      </c>
      <c r="G37" s="226" t="s">
        <v>544</v>
      </c>
      <c r="H37" s="126">
        <v>1222</v>
      </c>
      <c r="I37" s="202">
        <v>2</v>
      </c>
      <c r="J37" s="203" t="s">
        <v>750</v>
      </c>
      <c r="K37" s="131"/>
      <c r="L37" s="201" t="s">
        <v>32</v>
      </c>
      <c r="M37" s="127" t="s">
        <v>113</v>
      </c>
      <c r="N37" s="205">
        <v>1</v>
      </c>
      <c r="O37" s="127"/>
      <c r="P37" s="127"/>
      <c r="Q37" s="127"/>
      <c r="R37" s="128">
        <v>0.5</v>
      </c>
      <c r="S37" s="231">
        <f t="shared" si="2"/>
        <v>0</v>
      </c>
      <c r="T37" s="207" t="s">
        <v>719</v>
      </c>
      <c r="U37" s="129"/>
      <c r="V37" s="129"/>
      <c r="W37" s="130"/>
      <c r="X37" s="130"/>
      <c r="Y37" s="172"/>
      <c r="Z37" s="132"/>
      <c r="AA37" s="129"/>
      <c r="AB37" s="189"/>
      <c r="AC37" s="235">
        <f t="shared" si="3"/>
        <v>0</v>
      </c>
      <c r="AD37" s="169"/>
      <c r="AE37" s="133"/>
    </row>
    <row r="38" spans="1:31" s="22" customFormat="1" ht="12.75">
      <c r="A38" s="199" t="s">
        <v>718</v>
      </c>
      <c r="B38" s="200" t="s">
        <v>122</v>
      </c>
      <c r="C38" s="195" t="s">
        <v>733</v>
      </c>
      <c r="D38" s="200" t="s">
        <v>145</v>
      </c>
      <c r="E38" s="277">
        <v>420</v>
      </c>
      <c r="F38" s="200" t="s">
        <v>749</v>
      </c>
      <c r="G38" s="226" t="s">
        <v>545</v>
      </c>
      <c r="H38" s="126">
        <v>1222</v>
      </c>
      <c r="I38" s="202">
        <v>2</v>
      </c>
      <c r="J38" s="203" t="s">
        <v>750</v>
      </c>
      <c r="K38" s="131"/>
      <c r="L38" s="201" t="s">
        <v>32</v>
      </c>
      <c r="M38" s="127" t="s">
        <v>113</v>
      </c>
      <c r="N38" s="205">
        <v>1</v>
      </c>
      <c r="O38" s="127"/>
      <c r="P38" s="127"/>
      <c r="Q38" s="127"/>
      <c r="R38" s="128">
        <v>0.5</v>
      </c>
      <c r="S38" s="231">
        <f t="shared" si="2"/>
        <v>0</v>
      </c>
      <c r="T38" s="207" t="s">
        <v>719</v>
      </c>
      <c r="U38" s="129"/>
      <c r="V38" s="129"/>
      <c r="W38" s="130"/>
      <c r="X38" s="130"/>
      <c r="Y38" s="172"/>
      <c r="Z38" s="132"/>
      <c r="AA38" s="129"/>
      <c r="AB38" s="189"/>
      <c r="AC38" s="235">
        <f t="shared" si="3"/>
        <v>0</v>
      </c>
      <c r="AD38" s="169"/>
      <c r="AE38" s="133"/>
    </row>
    <row r="39" spans="1:31" s="22" customFormat="1" ht="12.75">
      <c r="A39" s="199" t="s">
        <v>718</v>
      </c>
      <c r="B39" s="200" t="s">
        <v>122</v>
      </c>
      <c r="C39" s="195" t="s">
        <v>733</v>
      </c>
      <c r="D39" s="200" t="s">
        <v>145</v>
      </c>
      <c r="E39" s="277">
        <v>420</v>
      </c>
      <c r="F39" s="200" t="s">
        <v>749</v>
      </c>
      <c r="G39" s="226" t="s">
        <v>546</v>
      </c>
      <c r="H39" s="126">
        <v>1222</v>
      </c>
      <c r="I39" s="202">
        <v>2</v>
      </c>
      <c r="J39" s="203" t="s">
        <v>750</v>
      </c>
      <c r="K39" s="131"/>
      <c r="L39" s="201" t="s">
        <v>49</v>
      </c>
      <c r="M39" s="127" t="s">
        <v>141</v>
      </c>
      <c r="N39" s="205">
        <v>1</v>
      </c>
      <c r="O39" s="127"/>
      <c r="P39" s="127"/>
      <c r="Q39" s="127"/>
      <c r="R39" s="128">
        <v>0.1</v>
      </c>
      <c r="S39" s="231">
        <f t="shared" si="2"/>
        <v>0</v>
      </c>
      <c r="T39" s="207" t="s">
        <v>719</v>
      </c>
      <c r="U39" s="129"/>
      <c r="V39" s="129"/>
      <c r="W39" s="130"/>
      <c r="X39" s="130"/>
      <c r="Y39" s="172"/>
      <c r="Z39" s="132"/>
      <c r="AA39" s="129"/>
      <c r="AB39" s="189"/>
      <c r="AC39" s="235">
        <f t="shared" si="3"/>
        <v>0</v>
      </c>
      <c r="AD39" s="169"/>
      <c r="AE39" s="133"/>
    </row>
    <row r="40" spans="1:31" s="22" customFormat="1" ht="12.75">
      <c r="A40" s="199" t="s">
        <v>718</v>
      </c>
      <c r="B40" s="200" t="s">
        <v>122</v>
      </c>
      <c r="C40" s="195" t="s">
        <v>733</v>
      </c>
      <c r="D40" s="200" t="s">
        <v>145</v>
      </c>
      <c r="E40" s="277">
        <v>420</v>
      </c>
      <c r="F40" s="200" t="s">
        <v>749</v>
      </c>
      <c r="G40" s="226" t="s">
        <v>547</v>
      </c>
      <c r="H40" s="126">
        <v>1222</v>
      </c>
      <c r="I40" s="202">
        <v>2</v>
      </c>
      <c r="J40" s="203" t="s">
        <v>750</v>
      </c>
      <c r="K40" s="131"/>
      <c r="L40" s="201" t="s">
        <v>33</v>
      </c>
      <c r="M40" s="127" t="s">
        <v>116</v>
      </c>
      <c r="N40" s="205">
        <v>1</v>
      </c>
      <c r="O40" s="127"/>
      <c r="P40" s="127"/>
      <c r="Q40" s="127"/>
      <c r="R40" s="128">
        <v>0.15</v>
      </c>
      <c r="S40" s="231">
        <f t="shared" si="2"/>
        <v>0</v>
      </c>
      <c r="T40" s="207" t="s">
        <v>719</v>
      </c>
      <c r="U40" s="129"/>
      <c r="V40" s="129"/>
      <c r="W40" s="130"/>
      <c r="X40" s="130"/>
      <c r="Y40" s="172"/>
      <c r="Z40" s="132"/>
      <c r="AA40" s="129"/>
      <c r="AB40" s="189"/>
      <c r="AC40" s="235">
        <f t="shared" si="3"/>
        <v>0</v>
      </c>
      <c r="AD40" s="169"/>
      <c r="AE40" s="133"/>
    </row>
    <row r="41" spans="1:31" s="22" customFormat="1" ht="12.75">
      <c r="A41" s="199" t="s">
        <v>718</v>
      </c>
      <c r="B41" s="200" t="s">
        <v>122</v>
      </c>
      <c r="C41" s="195" t="s">
        <v>733</v>
      </c>
      <c r="D41" s="200" t="s">
        <v>145</v>
      </c>
      <c r="E41" s="277">
        <v>420</v>
      </c>
      <c r="F41" s="200" t="s">
        <v>749</v>
      </c>
      <c r="G41" s="226" t="s">
        <v>548</v>
      </c>
      <c r="H41" s="126">
        <v>1222</v>
      </c>
      <c r="I41" s="202">
        <v>2</v>
      </c>
      <c r="J41" s="203" t="s">
        <v>750</v>
      </c>
      <c r="K41" s="131"/>
      <c r="L41" s="201" t="s">
        <v>33</v>
      </c>
      <c r="M41" s="127" t="s">
        <v>115</v>
      </c>
      <c r="N41" s="205">
        <v>1</v>
      </c>
      <c r="O41" s="127"/>
      <c r="P41" s="127"/>
      <c r="Q41" s="127"/>
      <c r="R41" s="128">
        <v>0.15</v>
      </c>
      <c r="S41" s="231">
        <f t="shared" si="2"/>
        <v>0</v>
      </c>
      <c r="T41" s="207" t="s">
        <v>719</v>
      </c>
      <c r="U41" s="129"/>
      <c r="V41" s="129"/>
      <c r="W41" s="130"/>
      <c r="X41" s="130"/>
      <c r="Y41" s="172"/>
      <c r="Z41" s="132"/>
      <c r="AA41" s="129"/>
      <c r="AB41" s="189"/>
      <c r="AC41" s="235">
        <f t="shared" si="3"/>
        <v>0</v>
      </c>
      <c r="AD41" s="169"/>
      <c r="AE41" s="133"/>
    </row>
    <row r="42" spans="1:31" s="22" customFormat="1" ht="13.5" thickBot="1">
      <c r="A42" s="61" t="s">
        <v>718</v>
      </c>
      <c r="B42" s="62" t="s">
        <v>122</v>
      </c>
      <c r="C42" s="194" t="s">
        <v>733</v>
      </c>
      <c r="D42" s="62" t="s">
        <v>145</v>
      </c>
      <c r="E42" s="278">
        <v>420</v>
      </c>
      <c r="F42" s="62" t="s">
        <v>749</v>
      </c>
      <c r="G42" s="261"/>
      <c r="H42" s="63">
        <v>1222</v>
      </c>
      <c r="I42" s="66">
        <v>2</v>
      </c>
      <c r="J42" s="198" t="s">
        <v>750</v>
      </c>
      <c r="K42" s="67"/>
      <c r="L42" s="63"/>
      <c r="M42" s="64" t="s">
        <v>109</v>
      </c>
      <c r="N42" s="64">
        <v>1</v>
      </c>
      <c r="O42" s="64"/>
      <c r="P42" s="64"/>
      <c r="Q42" s="64"/>
      <c r="R42" s="65"/>
      <c r="S42" s="232">
        <f t="shared" si="2"/>
        <v>0</v>
      </c>
      <c r="T42" s="166" t="s">
        <v>719</v>
      </c>
      <c r="U42" s="66"/>
      <c r="V42" s="66"/>
      <c r="W42" s="122"/>
      <c r="X42" s="122"/>
      <c r="Y42" s="173" t="s">
        <v>60</v>
      </c>
      <c r="Z42" s="68"/>
      <c r="AA42" s="66">
        <v>0.5</v>
      </c>
      <c r="AB42" s="190">
        <f>AA42*0.06</f>
        <v>0.03</v>
      </c>
      <c r="AC42" s="236">
        <f t="shared" si="3"/>
        <v>0</v>
      </c>
      <c r="AD42" s="170" t="s">
        <v>719</v>
      </c>
      <c r="AE42" s="69"/>
    </row>
    <row r="44" ht="12.75">
      <c r="M44"/>
    </row>
  </sheetData>
  <sheetProtection/>
  <protectedRanges>
    <protectedRange sqref="N4:Q8" name="Plage5"/>
    <protectedRange sqref="T26:AB44 T49:AB967" name="Plage3"/>
    <protectedRange sqref="B1:B2" name="Plage1"/>
    <protectedRange sqref="R34:R35 R37:R44 A26:Q44 A49:R967" name="Plage2"/>
    <protectedRange sqref="AD26:AE44 AD49:AE967" name="Plage4"/>
    <protectedRange sqref="R26" name="Plage2_5_1_4_1_6_2_1"/>
    <protectedRange sqref="R27" name="Plage2_5_1_4_1_6_2_1_1"/>
    <protectedRange sqref="R28" name="Plage2_5_1_4_1_6_2_1_2"/>
    <protectedRange sqref="R29" name="Plage2_5_1_4_1_6_2_1_3"/>
    <protectedRange sqref="R30" name="Plage2_5_1_4_1_6_2_1_4"/>
    <protectedRange sqref="R31" name="Plage2_5_1_4_1_6_2_1_5"/>
    <protectedRange sqref="R32" name="Plage2_5_1_4_1_6_2_1_6"/>
    <protectedRange sqref="R33" name="Plage2_5_1_4_1_6_2_1_7"/>
    <protectedRange sqref="R36" name="Plage2_5_1_4_1_6_2_1_8"/>
  </protectedRanges>
  <mergeCells count="35">
    <mergeCell ref="A5:A6"/>
    <mergeCell ref="A7:A8"/>
    <mergeCell ref="A9:A10"/>
    <mergeCell ref="N10:O10"/>
    <mergeCell ref="T22:X22"/>
    <mergeCell ref="Y22:AB22"/>
    <mergeCell ref="A11:A12"/>
    <mergeCell ref="A13:A14"/>
    <mergeCell ref="A15:A16"/>
    <mergeCell ref="A22:G22"/>
    <mergeCell ref="L23:L24"/>
    <mergeCell ref="M23:M24"/>
    <mergeCell ref="N23:N24"/>
    <mergeCell ref="O23:Q23"/>
    <mergeCell ref="H22:K22"/>
    <mergeCell ref="L22:R22"/>
    <mergeCell ref="R23:R24"/>
    <mergeCell ref="S23:S24"/>
    <mergeCell ref="T23:T24"/>
    <mergeCell ref="U23:U24"/>
    <mergeCell ref="AE22:AE24"/>
    <mergeCell ref="A23:A24"/>
    <mergeCell ref="B23:F23"/>
    <mergeCell ref="G23:G24"/>
    <mergeCell ref="H23:J23"/>
    <mergeCell ref="K23:K24"/>
    <mergeCell ref="AD23:AD24"/>
    <mergeCell ref="Z23:Z24"/>
    <mergeCell ref="AA23:AA24"/>
    <mergeCell ref="AB23:AB24"/>
    <mergeCell ref="AC23:AC24"/>
    <mergeCell ref="V23:V24"/>
    <mergeCell ref="W23:W24"/>
    <mergeCell ref="X23:X24"/>
    <mergeCell ref="Y23:Y24"/>
  </mergeCells>
  <dataValidations count="6">
    <dataValidation type="list" allowBlank="1" showErrorMessage="1" prompt="&#10;" sqref="L26:L42">
      <formula1>"INFO,MOB,VER,ROC,DIV,LAB,FRAG"</formula1>
    </dataValidation>
    <dataValidation type="list" allowBlank="1" showInputMessage="1" showErrorMessage="1" sqref="Y26:Y42">
      <formula1>"DOCBUR,DOCBIBLIO"</formula1>
    </dataValidation>
    <dataValidation type="list" allowBlank="1" showInputMessage="1" showErrorMessage="1" sqref="W26:X42 AD26:AD42 Q5 T26:T42">
      <formula1>"O,N"</formula1>
    </dataValidation>
    <dataValidation type="list" allowBlank="1" showInputMessage="1" showErrorMessage="1" sqref="AD25">
      <formula1>"O/N"</formula1>
    </dataValidation>
    <dataValidation type="list" allowBlank="1" showInputMessage="1" showErrorMessage="1" sqref="N4">
      <formula1>"BUR,SALLE ENSEIGNEMENT, SALLETP, LABO,STOCK REPRO,DIVERS"</formula1>
    </dataValidation>
    <dataValidation type="list" allowBlank="1" showInputMessage="1" showErrorMessage="1" sqref="Q4">
      <formula1>"A-1,A-2,B-1,B-2,C-1,C-2,D-1,D-2,E-1,E-2,F-1,F-2"</formula1>
    </dataValidation>
  </dataValidations>
  <printOptions/>
  <pageMargins left="0.787401575" right="0.787401575" top="0.984251969" bottom="0.984251969" header="0.4921259845" footer="0.492125984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00B0F0"/>
  </sheetPr>
  <dimension ref="A1:AH40"/>
  <sheetViews>
    <sheetView zoomScalePageLayoutView="0" workbookViewId="0" topLeftCell="A13">
      <selection activeCell="K48" sqref="K48"/>
    </sheetView>
  </sheetViews>
  <sheetFormatPr defaultColWidth="11.421875" defaultRowHeight="12.75"/>
  <cols>
    <col min="1" max="1" width="15.8515625" style="5" customWidth="1"/>
    <col min="2" max="2" width="11.28125" style="5" customWidth="1"/>
    <col min="3" max="3" width="7.421875" style="5" customWidth="1"/>
    <col min="4" max="4" width="8.421875" style="5" customWidth="1"/>
    <col min="5" max="5" width="7.57421875" style="5" customWidth="1"/>
    <col min="6" max="6" width="15.421875" style="5" customWidth="1"/>
    <col min="7" max="7" width="9.57421875" style="7" customWidth="1"/>
    <col min="8" max="8" width="5.7109375" style="9" customWidth="1"/>
    <col min="9" max="9" width="4.421875" style="9" bestFit="1" customWidth="1"/>
    <col min="10" max="10" width="5.421875" style="9" bestFit="1" customWidth="1"/>
    <col min="11" max="11" width="10.00390625" style="9" customWidth="1"/>
    <col min="12" max="12" width="8.421875" style="5" customWidth="1"/>
    <col min="13" max="13" width="32.00390625" style="5" customWidth="1"/>
    <col min="14" max="14" width="3.8515625" style="5" bestFit="1" customWidth="1"/>
    <col min="15" max="15" width="6.57421875" style="5" bestFit="1" customWidth="1"/>
    <col min="16" max="16" width="6.7109375" style="5" customWidth="1"/>
    <col min="17" max="17" width="8.8515625" style="5" customWidth="1"/>
    <col min="18" max="18" width="10.7109375" style="5" customWidth="1"/>
    <col min="19" max="19" width="7.57421875" style="5" customWidth="1"/>
    <col min="20" max="20" width="8.140625" style="9" customWidth="1"/>
    <col min="21" max="22" width="9.8515625" style="9" customWidth="1"/>
    <col min="23" max="24" width="7.28125" style="9" customWidth="1"/>
    <col min="25" max="25" width="9.00390625" style="9" customWidth="1"/>
    <col min="26" max="26" width="24.140625" style="9" customWidth="1"/>
    <col min="27" max="27" width="8.00390625" style="9" bestFit="1" customWidth="1"/>
    <col min="28" max="28" width="8.7109375" style="9" bestFit="1" customWidth="1"/>
    <col min="29" max="30" width="5.7109375" style="9" bestFit="1" customWidth="1"/>
    <col min="31" max="31" width="29.140625" style="9" customWidth="1"/>
    <col min="32" max="33" width="13.7109375" style="5" customWidth="1"/>
    <col min="34" max="34" width="19.421875" style="5" customWidth="1"/>
    <col min="35" max="16384" width="11.421875" style="5" customWidth="1"/>
  </cols>
  <sheetData>
    <row r="1" spans="1:33" ht="21" customHeight="1">
      <c r="A1" s="114" t="s">
        <v>716</v>
      </c>
      <c r="B1" s="114"/>
      <c r="C1" s="117"/>
      <c r="D1" s="116"/>
      <c r="E1" s="116"/>
      <c r="F1" s="116"/>
      <c r="G1" s="116"/>
      <c r="H1" s="118"/>
      <c r="I1" s="118"/>
      <c r="J1" s="118"/>
      <c r="K1" s="118"/>
      <c r="L1" s="116"/>
      <c r="M1" s="116"/>
      <c r="N1" s="116"/>
      <c r="O1" s="116"/>
      <c r="P1" s="116"/>
      <c r="Q1" s="116"/>
      <c r="R1" s="117"/>
      <c r="S1" s="117"/>
      <c r="T1" s="118"/>
      <c r="U1" s="118"/>
      <c r="V1" s="118"/>
      <c r="W1" s="118"/>
      <c r="X1" s="119"/>
      <c r="Y1" s="119"/>
      <c r="Z1" s="119"/>
      <c r="AA1" s="119"/>
      <c r="AB1" s="119"/>
      <c r="AC1" s="119"/>
      <c r="AD1" s="119"/>
      <c r="AE1" s="118"/>
      <c r="AF1" s="2"/>
      <c r="AG1" s="2"/>
    </row>
    <row r="2" spans="1:33" ht="15.75">
      <c r="A2" s="18" t="s">
        <v>40</v>
      </c>
      <c r="B2" s="18" t="s">
        <v>145</v>
      </c>
      <c r="C2" s="19"/>
      <c r="D2" s="20"/>
      <c r="E2" s="20"/>
      <c r="F2" s="20"/>
      <c r="G2" s="20"/>
      <c r="H2" s="18"/>
      <c r="I2" s="21"/>
      <c r="J2" s="26"/>
      <c r="K2" s="19"/>
      <c r="L2" s="20"/>
      <c r="M2" s="20"/>
      <c r="N2" s="20"/>
      <c r="O2" s="20"/>
      <c r="P2" s="20"/>
      <c r="Q2" s="20"/>
      <c r="R2" s="19"/>
      <c r="S2" s="19"/>
      <c r="T2" s="21"/>
      <c r="U2" s="21"/>
      <c r="V2" s="21"/>
      <c r="W2" s="21"/>
      <c r="X2" s="250"/>
      <c r="Y2" s="250"/>
      <c r="Z2" s="250"/>
      <c r="AA2" s="250"/>
      <c r="AB2" s="250"/>
      <c r="AC2" s="250"/>
      <c r="AD2" s="250"/>
      <c r="AE2" s="21"/>
      <c r="AF2" s="2"/>
      <c r="AG2" s="2"/>
    </row>
    <row r="3" spans="1:31" s="2" customFormat="1" ht="16.5" thickBot="1">
      <c r="A3" s="137"/>
      <c r="B3" s="137"/>
      <c r="D3" s="138"/>
      <c r="E3" s="138"/>
      <c r="F3" s="138"/>
      <c r="G3" s="138"/>
      <c r="H3" s="137"/>
      <c r="I3" s="15"/>
      <c r="J3" s="143"/>
      <c r="L3" s="138"/>
      <c r="M3" s="138"/>
      <c r="N3" s="138"/>
      <c r="O3" s="138"/>
      <c r="P3" s="138"/>
      <c r="Q3" s="138"/>
      <c r="T3" s="15"/>
      <c r="U3" s="15"/>
      <c r="V3" s="15"/>
      <c r="W3" s="15"/>
      <c r="X3" s="16"/>
      <c r="Y3" s="16"/>
      <c r="Z3" s="16"/>
      <c r="AA3" s="16"/>
      <c r="AB3" s="16"/>
      <c r="AC3" s="16"/>
      <c r="AD3" s="16"/>
      <c r="AE3" s="15"/>
    </row>
    <row r="4" spans="1:31" ht="15.75">
      <c r="A4"/>
      <c r="B4"/>
      <c r="C4"/>
      <c r="D4"/>
      <c r="E4"/>
      <c r="F4"/>
      <c r="G4"/>
      <c r="H4"/>
      <c r="I4"/>
      <c r="J4"/>
      <c r="K4"/>
      <c r="L4" s="175" t="s">
        <v>67</v>
      </c>
      <c r="M4" s="176"/>
      <c r="N4" s="229" t="s">
        <v>82</v>
      </c>
      <c r="O4" s="177"/>
      <c r="P4" s="178"/>
      <c r="Q4" s="246" t="s">
        <v>68</v>
      </c>
      <c r="R4"/>
      <c r="S4" s="140"/>
      <c r="T4" s="138"/>
      <c r="U4" s="174"/>
      <c r="V4" s="174"/>
      <c r="W4" s="140"/>
      <c r="X4" s="140"/>
      <c r="Y4" s="16"/>
      <c r="Z4" s="15"/>
      <c r="AA4" s="15"/>
      <c r="AB4" s="15"/>
      <c r="AC4" s="15"/>
      <c r="AD4" s="15"/>
      <c r="AE4" s="15"/>
    </row>
    <row r="5" spans="1:31" ht="15.75">
      <c r="A5" s="408" t="s">
        <v>13</v>
      </c>
      <c r="B5" s="237" t="s">
        <v>100</v>
      </c>
      <c r="C5" s="187" t="s">
        <v>68</v>
      </c>
      <c r="D5" s="138"/>
      <c r="E5" s="138"/>
      <c r="F5" s="138"/>
      <c r="G5" s="138"/>
      <c r="H5" s="15"/>
      <c r="I5" s="15"/>
      <c r="J5" s="143"/>
      <c r="K5" s="2"/>
      <c r="L5" s="179" t="s">
        <v>98</v>
      </c>
      <c r="M5" s="180"/>
      <c r="N5" s="180"/>
      <c r="O5" s="181"/>
      <c r="P5" s="182"/>
      <c r="Q5" s="247" t="s">
        <v>99</v>
      </c>
      <c r="R5"/>
      <c r="S5" s="244"/>
      <c r="T5" s="138"/>
      <c r="U5" s="139"/>
      <c r="V5" s="139"/>
      <c r="W5" s="140"/>
      <c r="X5" s="141"/>
      <c r="Y5" s="16"/>
      <c r="Z5" s="15"/>
      <c r="AA5" s="15"/>
      <c r="AB5" s="15"/>
      <c r="AC5" s="15"/>
      <c r="AD5" s="15"/>
      <c r="AE5" s="15"/>
    </row>
    <row r="6" spans="1:31" ht="15.75">
      <c r="A6" s="409"/>
      <c r="B6" s="187"/>
      <c r="C6" s="187" t="s">
        <v>69</v>
      </c>
      <c r="D6" s="138"/>
      <c r="E6" s="138"/>
      <c r="F6" s="138"/>
      <c r="G6" s="138"/>
      <c r="H6" s="15"/>
      <c r="I6" s="15"/>
      <c r="J6" s="143"/>
      <c r="K6" s="2"/>
      <c r="L6" s="179" t="s">
        <v>101</v>
      </c>
      <c r="M6" s="180"/>
      <c r="N6" s="180"/>
      <c r="O6" s="181"/>
      <c r="P6" s="182"/>
      <c r="Q6" s="248">
        <v>0</v>
      </c>
      <c r="R6"/>
      <c r="S6" s="244"/>
      <c r="T6" s="138"/>
      <c r="U6" s="139"/>
      <c r="V6" s="139"/>
      <c r="W6" s="140"/>
      <c r="X6" s="141"/>
      <c r="Y6" s="16"/>
      <c r="Z6" s="15"/>
      <c r="AA6" s="15"/>
      <c r="AB6" s="15"/>
      <c r="AC6" s="15"/>
      <c r="AD6" s="15"/>
      <c r="AE6" s="15"/>
    </row>
    <row r="7" spans="1:31" ht="18" customHeight="1">
      <c r="A7" s="408" t="s">
        <v>66</v>
      </c>
      <c r="B7" s="237" t="s">
        <v>100</v>
      </c>
      <c r="C7" s="187" t="s">
        <v>70</v>
      </c>
      <c r="D7" s="138"/>
      <c r="E7" s="138"/>
      <c r="F7" s="138"/>
      <c r="G7" s="138"/>
      <c r="H7" s="15"/>
      <c r="I7" s="15"/>
      <c r="J7" s="143"/>
      <c r="K7" s="2"/>
      <c r="L7" s="179" t="s">
        <v>103</v>
      </c>
      <c r="M7" s="180"/>
      <c r="N7" s="180"/>
      <c r="O7" s="181"/>
      <c r="P7" s="182"/>
      <c r="Q7" s="251" t="e">
        <f>Q8/Q6</f>
        <v>#DIV/0!</v>
      </c>
      <c r="R7"/>
      <c r="S7" s="244"/>
      <c r="T7" s="138"/>
      <c r="U7" s="139"/>
      <c r="V7" s="139"/>
      <c r="W7" s="140"/>
      <c r="X7" s="141"/>
      <c r="Y7" s="16"/>
      <c r="Z7" s="15"/>
      <c r="AA7" s="15"/>
      <c r="AB7" s="15"/>
      <c r="AC7" s="15"/>
      <c r="AD7" s="15"/>
      <c r="AE7" s="15"/>
    </row>
    <row r="8" spans="1:31" ht="16.5" thickBot="1">
      <c r="A8" s="409"/>
      <c r="B8" s="187"/>
      <c r="C8" s="187" t="s">
        <v>71</v>
      </c>
      <c r="D8" s="138"/>
      <c r="E8" s="138"/>
      <c r="F8" s="138"/>
      <c r="G8" s="138"/>
      <c r="H8" s="15"/>
      <c r="I8" s="15"/>
      <c r="J8" s="143"/>
      <c r="K8" s="2"/>
      <c r="L8" s="183" t="s">
        <v>102</v>
      </c>
      <c r="M8" s="184"/>
      <c r="N8" s="184"/>
      <c r="O8" s="185"/>
      <c r="P8" s="186"/>
      <c r="Q8" s="249">
        <f>SUM($R$26:$R$980)+SUM($AB$26:$AB$980)</f>
        <v>6.043088000000001</v>
      </c>
      <c r="R8"/>
      <c r="S8" s="244"/>
      <c r="T8" s="138"/>
      <c r="U8" s="139"/>
      <c r="V8" s="139"/>
      <c r="W8" s="140"/>
      <c r="X8" s="142"/>
      <c r="Y8" s="16"/>
      <c r="Z8" s="15"/>
      <c r="AA8" s="15"/>
      <c r="AB8" s="15"/>
      <c r="AC8" s="15"/>
      <c r="AD8" s="15"/>
      <c r="AE8" s="15"/>
    </row>
    <row r="9" spans="1:31" ht="16.5" thickBot="1">
      <c r="A9" s="408" t="s">
        <v>14</v>
      </c>
      <c r="B9" s="237" t="s">
        <v>100</v>
      </c>
      <c r="C9" s="187" t="s">
        <v>72</v>
      </c>
      <c r="D9" s="138"/>
      <c r="E9" s="138"/>
      <c r="F9" s="138"/>
      <c r="G9" s="138"/>
      <c r="H9" s="15"/>
      <c r="I9" s="15"/>
      <c r="J9" s="143"/>
      <c r="K9" s="2"/>
      <c r="L9" s="137"/>
      <c r="M9" s="138"/>
      <c r="N9" s="138"/>
      <c r="O9" s="139"/>
      <c r="P9" s="140"/>
      <c r="Q9" s="142"/>
      <c r="R9" s="244"/>
      <c r="S9" s="244"/>
      <c r="T9" s="138"/>
      <c r="U9" s="139"/>
      <c r="V9" s="139"/>
      <c r="W9" s="140"/>
      <c r="X9" s="142"/>
      <c r="Y9" s="16"/>
      <c r="Z9" s="15"/>
      <c r="AA9" s="15"/>
      <c r="AB9" s="15"/>
      <c r="AC9" s="15"/>
      <c r="AD9" s="15"/>
      <c r="AE9" s="15"/>
    </row>
    <row r="10" spans="1:31" ht="24" customHeight="1" thickBot="1">
      <c r="A10" s="409"/>
      <c r="B10" s="187"/>
      <c r="C10" s="187" t="s">
        <v>73</v>
      </c>
      <c r="D10" s="138"/>
      <c r="E10" s="138"/>
      <c r="F10" s="138"/>
      <c r="G10" s="138"/>
      <c r="H10" s="15"/>
      <c r="I10" s="15"/>
      <c r="J10" s="143"/>
      <c r="K10" s="2"/>
      <c r="L10" s="239" t="s">
        <v>42</v>
      </c>
      <c r="M10" s="240"/>
      <c r="N10" s="406" t="s">
        <v>94</v>
      </c>
      <c r="O10" s="407"/>
      <c r="P10" s="230" t="s">
        <v>59</v>
      </c>
      <c r="Q10" s="230" t="s">
        <v>91</v>
      </c>
      <c r="R10" s="244"/>
      <c r="S10" s="244"/>
      <c r="T10" s="138"/>
      <c r="U10" s="139"/>
      <c r="V10" s="139"/>
      <c r="W10" s="140"/>
      <c r="X10" s="142"/>
      <c r="Y10" s="16"/>
      <c r="Z10" s="15"/>
      <c r="AA10" s="15"/>
      <c r="AB10" s="15"/>
      <c r="AC10" s="15"/>
      <c r="AD10" s="15"/>
      <c r="AE10" s="15"/>
    </row>
    <row r="11" spans="1:31" ht="16.5" thickBot="1">
      <c r="A11" s="408" t="s">
        <v>11</v>
      </c>
      <c r="B11" s="237" t="s">
        <v>100</v>
      </c>
      <c r="C11" s="187" t="s">
        <v>74</v>
      </c>
      <c r="D11" s="138"/>
      <c r="E11" s="138"/>
      <c r="F11" s="138"/>
      <c r="G11" s="138"/>
      <c r="H11" s="15"/>
      <c r="I11" s="15"/>
      <c r="J11" s="143"/>
      <c r="K11" s="2"/>
      <c r="L11" s="241" t="s">
        <v>83</v>
      </c>
      <c r="M11" s="242"/>
      <c r="N11" s="238"/>
      <c r="O11" s="243">
        <f>SUMIF($L$26:$L$980,"INFO",$R$26:$R$980)</f>
        <v>1.2</v>
      </c>
      <c r="P11" s="233">
        <f>SUMIF($L$26:$L$980,"INFO",$S$26:$S$980)</f>
        <v>0.25</v>
      </c>
      <c r="Q11" s="234">
        <f>O11-P11</f>
        <v>0.95</v>
      </c>
      <c r="R11" s="244"/>
      <c r="S11" s="244"/>
      <c r="T11" s="138"/>
      <c r="U11" s="139"/>
      <c r="V11" s="139"/>
      <c r="W11" s="140"/>
      <c r="X11" s="142"/>
      <c r="Y11" s="16"/>
      <c r="Z11" s="15"/>
      <c r="AA11" s="15"/>
      <c r="AB11" s="15"/>
      <c r="AC11" s="15"/>
      <c r="AD11" s="15"/>
      <c r="AE11" s="15"/>
    </row>
    <row r="12" spans="1:31" ht="16.5" thickBot="1">
      <c r="A12" s="409"/>
      <c r="B12" s="187"/>
      <c r="C12" s="187" t="s">
        <v>75</v>
      </c>
      <c r="D12" s="138"/>
      <c r="E12" s="138"/>
      <c r="F12" s="138"/>
      <c r="G12" s="138"/>
      <c r="H12" s="15"/>
      <c r="I12" s="15"/>
      <c r="J12" s="143"/>
      <c r="K12" s="2"/>
      <c r="L12" s="241" t="s">
        <v>84</v>
      </c>
      <c r="M12" s="242"/>
      <c r="N12" s="238"/>
      <c r="O12" s="233">
        <f>SUMIF($L$26:$L$980,"MOB",$R$26:$R$980)</f>
        <v>4.54</v>
      </c>
      <c r="P12" s="233">
        <f>SUMIF($L$26:$L$980,"MOB",$S$26:$S$980)</f>
        <v>0.5</v>
      </c>
      <c r="Q12" s="234">
        <f aca="true" t="shared" si="0" ref="Q12:Q19">O12-P12</f>
        <v>4.04</v>
      </c>
      <c r="R12" s="244"/>
      <c r="S12" s="244"/>
      <c r="T12" s="138"/>
      <c r="U12" s="139"/>
      <c r="V12" s="139"/>
      <c r="W12" s="140"/>
      <c r="X12" s="142"/>
      <c r="Y12" s="16"/>
      <c r="Z12" s="15"/>
      <c r="AA12" s="15"/>
      <c r="AB12" s="15"/>
      <c r="AC12" s="15"/>
      <c r="AD12" s="15"/>
      <c r="AE12" s="15"/>
    </row>
    <row r="13" spans="1:31" ht="16.5" thickBot="1">
      <c r="A13" s="408" t="s">
        <v>15</v>
      </c>
      <c r="B13" s="237" t="s">
        <v>100</v>
      </c>
      <c r="C13" s="187" t="s">
        <v>76</v>
      </c>
      <c r="D13" s="138"/>
      <c r="E13" s="138"/>
      <c r="F13" s="138"/>
      <c r="G13" s="138"/>
      <c r="H13" s="15"/>
      <c r="I13" s="15"/>
      <c r="J13" s="143"/>
      <c r="K13" s="2"/>
      <c r="L13" s="241" t="s">
        <v>85</v>
      </c>
      <c r="M13" s="242"/>
      <c r="N13" s="238"/>
      <c r="O13" s="233">
        <f>SUMIF($L$26:$L$973,"DIV",$R$26:$R$973)</f>
        <v>0.303088</v>
      </c>
      <c r="P13" s="233">
        <f>SUMIF($L$26:$L$980,"DIV",$S$26:$S$980)</f>
        <v>0</v>
      </c>
      <c r="Q13" s="234">
        <f t="shared" si="0"/>
        <v>0.303088</v>
      </c>
      <c r="R13" s="244"/>
      <c r="S13" s="244"/>
      <c r="T13" s="138"/>
      <c r="U13" s="139"/>
      <c r="V13" s="139"/>
      <c r="W13" s="140"/>
      <c r="X13" s="142"/>
      <c r="Y13" s="16"/>
      <c r="Z13" s="15"/>
      <c r="AA13" s="15"/>
      <c r="AB13" s="15"/>
      <c r="AC13" s="15"/>
      <c r="AD13" s="15"/>
      <c r="AE13" s="15"/>
    </row>
    <row r="14" spans="1:34" s="28" customFormat="1" ht="15.75" thickBot="1">
      <c r="A14" s="409"/>
      <c r="B14" s="187"/>
      <c r="C14" s="187" t="s">
        <v>77</v>
      </c>
      <c r="D14" s="27"/>
      <c r="E14" s="27"/>
      <c r="F14" s="27"/>
      <c r="G14" s="27"/>
      <c r="H14" s="11"/>
      <c r="I14" s="10"/>
      <c r="J14" s="10"/>
      <c r="K14" s="10"/>
      <c r="L14" s="241" t="s">
        <v>86</v>
      </c>
      <c r="M14" s="242"/>
      <c r="N14" s="238"/>
      <c r="O14" s="233">
        <f>SUMIF($L$26:$L$973,"LAB",$R$26:$R$973)</f>
        <v>0</v>
      </c>
      <c r="P14" s="233">
        <f>SUMIF($L$26:$L$980,"LAB",$S$26:$S$980)</f>
        <v>0</v>
      </c>
      <c r="Q14" s="234">
        <f t="shared" si="0"/>
        <v>0</v>
      </c>
      <c r="R14" s="245"/>
      <c r="S14" s="245"/>
      <c r="T14" s="11"/>
      <c r="U14" s="11"/>
      <c r="V14" s="11"/>
      <c r="W14" s="11"/>
      <c r="X14" s="10"/>
      <c r="Y14" s="10"/>
      <c r="Z14" s="10"/>
      <c r="AA14" s="10"/>
      <c r="AB14" s="10"/>
      <c r="AC14" s="10"/>
      <c r="AD14" s="10"/>
      <c r="AE14" s="11"/>
      <c r="AF14" s="27"/>
      <c r="AG14" s="27"/>
      <c r="AH14" s="8"/>
    </row>
    <row r="15" spans="1:31" ht="16.5" thickBot="1">
      <c r="A15" s="408" t="s">
        <v>65</v>
      </c>
      <c r="B15" s="237" t="s">
        <v>100</v>
      </c>
      <c r="C15" s="187" t="s">
        <v>78</v>
      </c>
      <c r="D15" s="138"/>
      <c r="E15" s="138"/>
      <c r="F15" s="138"/>
      <c r="G15" s="138"/>
      <c r="H15" s="15"/>
      <c r="I15" s="15"/>
      <c r="J15" s="143"/>
      <c r="K15" s="2"/>
      <c r="L15" s="241" t="s">
        <v>87</v>
      </c>
      <c r="M15" s="242"/>
      <c r="N15" s="238"/>
      <c r="O15" s="233">
        <f>SUMIF($L$26:$L$973,"FRAG",$R$26:$R$973)</f>
        <v>0</v>
      </c>
      <c r="P15" s="233">
        <f>SUMIF($L$26:$L$980,"FRAG",$S$26:$S$980)</f>
        <v>0</v>
      </c>
      <c r="Q15" s="234">
        <f t="shared" si="0"/>
        <v>0</v>
      </c>
      <c r="R15" s="244"/>
      <c r="S15" s="244"/>
      <c r="T15" s="138"/>
      <c r="U15" s="139"/>
      <c r="V15" s="139"/>
      <c r="W15" s="140"/>
      <c r="X15" s="142"/>
      <c r="Y15" s="16"/>
      <c r="Z15" s="15"/>
      <c r="AA15" s="15"/>
      <c r="AB15" s="15"/>
      <c r="AC15" s="15"/>
      <c r="AD15" s="15"/>
      <c r="AE15" s="15"/>
    </row>
    <row r="16" spans="1:31" ht="16.5" thickBot="1">
      <c r="A16" s="409"/>
      <c r="B16" s="187"/>
      <c r="C16" s="187" t="s">
        <v>79</v>
      </c>
      <c r="D16" s="138"/>
      <c r="E16" s="138"/>
      <c r="F16" s="138"/>
      <c r="G16" s="138"/>
      <c r="H16" s="15"/>
      <c r="I16" s="15"/>
      <c r="J16" s="143"/>
      <c r="K16" s="2"/>
      <c r="L16" s="241" t="s">
        <v>88</v>
      </c>
      <c r="M16" s="242"/>
      <c r="N16" s="238"/>
      <c r="O16" s="233">
        <f>SUMIF($L$26:$L$973,"VER",$R$26:$R$973)</f>
        <v>0</v>
      </c>
      <c r="P16" s="233">
        <f>SUMIF($L$26:$L$980,"VER",$S$26:$S$980)</f>
        <v>0</v>
      </c>
      <c r="Q16" s="234">
        <f t="shared" si="0"/>
        <v>0</v>
      </c>
      <c r="R16" s="244"/>
      <c r="S16" s="244"/>
      <c r="T16" s="138"/>
      <c r="U16" s="139"/>
      <c r="V16" s="139"/>
      <c r="W16" s="140"/>
      <c r="X16" s="142"/>
      <c r="Y16" s="16"/>
      <c r="Z16" s="15"/>
      <c r="AA16" s="15"/>
      <c r="AB16" s="15"/>
      <c r="AC16" s="15"/>
      <c r="AD16" s="15"/>
      <c r="AE16" s="15"/>
    </row>
    <row r="17" spans="1:31" ht="16.5" thickBot="1">
      <c r="A17" s="137"/>
      <c r="B17" s="137"/>
      <c r="C17" s="2"/>
      <c r="D17" s="138"/>
      <c r="E17" s="138"/>
      <c r="F17" s="138"/>
      <c r="G17" s="138"/>
      <c r="H17" s="15"/>
      <c r="I17" s="15"/>
      <c r="J17" s="143"/>
      <c r="K17" s="2"/>
      <c r="L17" s="241" t="s">
        <v>89</v>
      </c>
      <c r="M17" s="242"/>
      <c r="N17" s="238"/>
      <c r="O17" s="233">
        <f>SUMIF($L$26:$L$980,"ROC",$R$26:$R$980)</f>
        <v>0</v>
      </c>
      <c r="P17" s="233">
        <f>SUMIF($L$26:$L$980,"ROC",$S$26:$S$980)</f>
        <v>0</v>
      </c>
      <c r="Q17" s="234">
        <f t="shared" si="0"/>
        <v>0</v>
      </c>
      <c r="R17" s="244"/>
      <c r="S17" s="244"/>
      <c r="T17" s="138"/>
      <c r="U17" s="139"/>
      <c r="V17" s="139"/>
      <c r="W17" s="140"/>
      <c r="X17" s="142"/>
      <c r="Y17" s="16"/>
      <c r="Z17" s="15"/>
      <c r="AA17" s="15"/>
      <c r="AB17" s="15"/>
      <c r="AC17" s="15"/>
      <c r="AD17" s="15"/>
      <c r="AE17" s="15"/>
    </row>
    <row r="18" spans="1:34" s="28" customFormat="1" ht="15.75" thickBot="1">
      <c r="A18" s="50"/>
      <c r="B18" s="27"/>
      <c r="C18" s="29"/>
      <c r="D18" s="27"/>
      <c r="E18" s="27"/>
      <c r="F18" s="27"/>
      <c r="G18" s="27"/>
      <c r="H18" s="11"/>
      <c r="I18" s="10"/>
      <c r="J18" s="10"/>
      <c r="K18" s="10"/>
      <c r="L18" s="241" t="s">
        <v>96</v>
      </c>
      <c r="M18" s="242"/>
      <c r="N18" s="238"/>
      <c r="O18" s="233">
        <f>SUMIF($Y$26:$Y$980,"DOCBUR",$AB$26:$AB$980)</f>
        <v>0</v>
      </c>
      <c r="P18" s="233">
        <f>SUMIF($Y$26:$Y$980,"DOCBUR",$AC$26:$AC$980)</f>
        <v>0</v>
      </c>
      <c r="Q18" s="234">
        <f t="shared" si="0"/>
        <v>0</v>
      </c>
      <c r="R18" s="245"/>
      <c r="S18" s="245"/>
      <c r="T18" s="11"/>
      <c r="U18" s="11"/>
      <c r="V18" s="11"/>
      <c r="W18" s="11"/>
      <c r="X18" s="10"/>
      <c r="Y18" s="10"/>
      <c r="Z18" s="10"/>
      <c r="AA18" s="10"/>
      <c r="AB18" s="10"/>
      <c r="AC18" s="10"/>
      <c r="AD18" s="10"/>
      <c r="AE18" s="11"/>
      <c r="AF18" s="27"/>
      <c r="AG18" s="27"/>
      <c r="AH18" s="8"/>
    </row>
    <row r="19" spans="1:31" ht="16.5" thickBot="1">
      <c r="A19" s="137"/>
      <c r="B19" s="137"/>
      <c r="C19" s="2"/>
      <c r="D19" s="138"/>
      <c r="E19" s="138"/>
      <c r="F19" s="138"/>
      <c r="G19" s="138"/>
      <c r="H19" s="15"/>
      <c r="I19" s="15"/>
      <c r="J19" s="143"/>
      <c r="K19" s="2"/>
      <c r="L19" s="241" t="s">
        <v>97</v>
      </c>
      <c r="M19" s="242"/>
      <c r="N19" s="238"/>
      <c r="O19" s="233">
        <f>SUMIF($Y$26:$Y$980,"DOCBIBLIO",$AB$26:$AB$980)</f>
        <v>0</v>
      </c>
      <c r="P19" s="233">
        <f>SUMIF($Y$26:$Y$980,"DOCBIBLIO",$AC$26:$AC$980)</f>
        <v>0</v>
      </c>
      <c r="Q19" s="234">
        <f t="shared" si="0"/>
        <v>0</v>
      </c>
      <c r="R19" s="244"/>
      <c r="S19" s="244"/>
      <c r="T19" s="138"/>
      <c r="U19" s="139"/>
      <c r="V19" s="139"/>
      <c r="W19" s="140"/>
      <c r="X19" s="142"/>
      <c r="Y19" s="16"/>
      <c r="Z19" s="15"/>
      <c r="AA19" s="15"/>
      <c r="AB19" s="15"/>
      <c r="AC19" s="15"/>
      <c r="AD19" s="15"/>
      <c r="AE19" s="15"/>
    </row>
    <row r="20" spans="1:31" ht="15.75">
      <c r="A20" s="137"/>
      <c r="B20" s="137"/>
      <c r="C20" s="2"/>
      <c r="D20" s="138"/>
      <c r="E20" s="138"/>
      <c r="F20" s="138"/>
      <c r="G20" s="138"/>
      <c r="H20" s="15"/>
      <c r="I20" s="15"/>
      <c r="J20" s="143"/>
      <c r="K20" s="2"/>
      <c r="L20" s="137"/>
      <c r="M20" s="138"/>
      <c r="N20" s="138"/>
      <c r="O20" s="139"/>
      <c r="P20" s="140"/>
      <c r="Q20" s="142"/>
      <c r="R20" s="244"/>
      <c r="S20" s="244"/>
      <c r="T20" s="138"/>
      <c r="U20" s="139"/>
      <c r="V20" s="139"/>
      <c r="W20" s="140"/>
      <c r="X20" s="142"/>
      <c r="Y20" s="16"/>
      <c r="Z20" s="15"/>
      <c r="AA20" s="15"/>
      <c r="AB20" s="15"/>
      <c r="AC20" s="15"/>
      <c r="AD20" s="15"/>
      <c r="AE20" s="15"/>
    </row>
    <row r="21" spans="1:34" s="28" customFormat="1" ht="13.5" thickBot="1">
      <c r="A21" s="50"/>
      <c r="B21" s="27"/>
      <c r="C21" s="29"/>
      <c r="D21" s="27"/>
      <c r="E21" s="27"/>
      <c r="F21" s="27"/>
      <c r="G21" s="27"/>
      <c r="H21" s="11"/>
      <c r="I21" s="10"/>
      <c r="J21" s="10"/>
      <c r="K21" s="10"/>
      <c r="L21" s="27"/>
      <c r="M21" s="27"/>
      <c r="N21" s="27"/>
      <c r="O21" s="27"/>
      <c r="P21" s="27"/>
      <c r="Q21" s="27"/>
      <c r="R21" s="27"/>
      <c r="S21" s="27"/>
      <c r="T21" s="11"/>
      <c r="U21" s="11"/>
      <c r="V21" s="11"/>
      <c r="W21" s="11"/>
      <c r="X21" s="10"/>
      <c r="Y21" s="10"/>
      <c r="Z21" s="10"/>
      <c r="AA21" s="10"/>
      <c r="AB21" s="10"/>
      <c r="AC21" s="10"/>
      <c r="AD21" s="10"/>
      <c r="AE21" s="11"/>
      <c r="AF21" s="27"/>
      <c r="AG21" s="27"/>
      <c r="AH21" s="8"/>
    </row>
    <row r="22" spans="1:31" ht="12.75">
      <c r="A22" s="375" t="s">
        <v>16</v>
      </c>
      <c r="B22" s="376"/>
      <c r="C22" s="377"/>
      <c r="D22" s="377"/>
      <c r="E22" s="377"/>
      <c r="F22" s="377"/>
      <c r="G22" s="378"/>
      <c r="H22" s="372" t="s">
        <v>27</v>
      </c>
      <c r="I22" s="373"/>
      <c r="J22" s="373"/>
      <c r="K22" s="374"/>
      <c r="L22" s="372" t="s">
        <v>55</v>
      </c>
      <c r="M22" s="373"/>
      <c r="N22" s="373"/>
      <c r="O22" s="373"/>
      <c r="P22" s="373"/>
      <c r="Q22" s="373"/>
      <c r="R22" s="374"/>
      <c r="S22" s="163"/>
      <c r="T22" s="390" t="s">
        <v>95</v>
      </c>
      <c r="U22" s="391"/>
      <c r="V22" s="391"/>
      <c r="W22" s="391"/>
      <c r="X22" s="391"/>
      <c r="Y22" s="404" t="s">
        <v>35</v>
      </c>
      <c r="Z22" s="405"/>
      <c r="AA22" s="405"/>
      <c r="AB22" s="405"/>
      <c r="AC22" s="191"/>
      <c r="AD22" s="167"/>
      <c r="AE22" s="395" t="s">
        <v>0</v>
      </c>
    </row>
    <row r="23" spans="1:31" ht="12.75" customHeight="1">
      <c r="A23" s="382" t="s">
        <v>24</v>
      </c>
      <c r="B23" s="384" t="s">
        <v>25</v>
      </c>
      <c r="C23" s="385"/>
      <c r="D23" s="385"/>
      <c r="E23" s="385"/>
      <c r="F23" s="386"/>
      <c r="G23" s="383" t="s">
        <v>19</v>
      </c>
      <c r="H23" s="379"/>
      <c r="I23" s="380"/>
      <c r="J23" s="380"/>
      <c r="K23" s="381" t="s">
        <v>22</v>
      </c>
      <c r="L23" s="392" t="s">
        <v>4</v>
      </c>
      <c r="M23" s="393" t="s">
        <v>26</v>
      </c>
      <c r="N23" s="393" t="s">
        <v>20</v>
      </c>
      <c r="O23" s="380" t="s">
        <v>30</v>
      </c>
      <c r="P23" s="380"/>
      <c r="Q23" s="380"/>
      <c r="R23" s="388" t="s">
        <v>722</v>
      </c>
      <c r="S23" s="388" t="s">
        <v>92</v>
      </c>
      <c r="T23" s="379" t="s">
        <v>90</v>
      </c>
      <c r="U23" s="387" t="s">
        <v>44</v>
      </c>
      <c r="V23" s="387" t="s">
        <v>93</v>
      </c>
      <c r="W23" s="387" t="s">
        <v>48</v>
      </c>
      <c r="X23" s="394" t="s">
        <v>45</v>
      </c>
      <c r="Y23" s="401" t="s">
        <v>31</v>
      </c>
      <c r="Z23" s="399" t="s">
        <v>26</v>
      </c>
      <c r="AA23" s="399" t="s">
        <v>724</v>
      </c>
      <c r="AB23" s="399" t="s">
        <v>723</v>
      </c>
      <c r="AC23" s="387" t="s">
        <v>92</v>
      </c>
      <c r="AD23" s="398" t="s">
        <v>56</v>
      </c>
      <c r="AE23" s="396"/>
    </row>
    <row r="24" spans="1:31" ht="23.25" customHeight="1">
      <c r="A24" s="382"/>
      <c r="B24" s="25" t="s">
        <v>37</v>
      </c>
      <c r="C24" s="51" t="s">
        <v>17</v>
      </c>
      <c r="D24" s="51" t="s">
        <v>18</v>
      </c>
      <c r="E24" s="51" t="s">
        <v>23</v>
      </c>
      <c r="F24" s="120" t="s">
        <v>41</v>
      </c>
      <c r="G24" s="383" t="s">
        <v>19</v>
      </c>
      <c r="H24" s="123" t="s">
        <v>17</v>
      </c>
      <c r="I24" s="12" t="s">
        <v>18</v>
      </c>
      <c r="J24" s="12" t="s">
        <v>19</v>
      </c>
      <c r="K24" s="381"/>
      <c r="L24" s="392"/>
      <c r="M24" s="393" t="s">
        <v>26</v>
      </c>
      <c r="N24" s="393" t="s">
        <v>20</v>
      </c>
      <c r="O24" s="51" t="s">
        <v>80</v>
      </c>
      <c r="P24" s="51" t="s">
        <v>81</v>
      </c>
      <c r="Q24" s="51" t="s">
        <v>21</v>
      </c>
      <c r="R24" s="410"/>
      <c r="S24" s="389"/>
      <c r="T24" s="379"/>
      <c r="U24" s="387"/>
      <c r="V24" s="387"/>
      <c r="W24" s="387"/>
      <c r="X24" s="387"/>
      <c r="Y24" s="402"/>
      <c r="Z24" s="400"/>
      <c r="AA24" s="400"/>
      <c r="AB24" s="400"/>
      <c r="AC24" s="403"/>
      <c r="AD24" s="398"/>
      <c r="AE24" s="397"/>
    </row>
    <row r="25" spans="1:31" ht="12.75">
      <c r="A25" s="213"/>
      <c r="B25" s="214"/>
      <c r="C25" s="215"/>
      <c r="D25" s="215"/>
      <c r="E25" s="215"/>
      <c r="F25" s="215"/>
      <c r="G25" s="216"/>
      <c r="H25" s="217"/>
      <c r="I25" s="218"/>
      <c r="J25" s="218"/>
      <c r="K25" s="219"/>
      <c r="L25" s="213"/>
      <c r="M25" s="220"/>
      <c r="N25" s="220"/>
      <c r="O25" s="215"/>
      <c r="P25" s="215"/>
      <c r="Q25" s="215"/>
      <c r="R25" s="221"/>
      <c r="S25" s="222"/>
      <c r="T25" s="223"/>
      <c r="U25" s="223"/>
      <c r="V25" s="223"/>
      <c r="W25" s="223"/>
      <c r="X25" s="223"/>
      <c r="Y25" s="225"/>
      <c r="Z25" s="223"/>
      <c r="AA25" s="223"/>
      <c r="AB25" s="223"/>
      <c r="AC25" s="223"/>
      <c r="AD25" s="224"/>
      <c r="AE25" s="221"/>
    </row>
    <row r="26" spans="1:31" s="22" customFormat="1" ht="12.75" customHeight="1">
      <c r="A26" s="199" t="s">
        <v>718</v>
      </c>
      <c r="B26" s="200" t="s">
        <v>122</v>
      </c>
      <c r="C26" s="339" t="s">
        <v>733</v>
      </c>
      <c r="D26" s="313" t="s">
        <v>145</v>
      </c>
      <c r="E26" s="314" t="s">
        <v>549</v>
      </c>
      <c r="F26" s="313"/>
      <c r="G26" s="316" t="s">
        <v>550</v>
      </c>
      <c r="H26" s="322"/>
      <c r="I26" s="323"/>
      <c r="J26" s="314"/>
      <c r="K26" s="324" t="s">
        <v>768</v>
      </c>
      <c r="L26" s="201" t="s">
        <v>32</v>
      </c>
      <c r="M26" s="205" t="s">
        <v>119</v>
      </c>
      <c r="N26" s="205">
        <v>1</v>
      </c>
      <c r="O26" s="205">
        <v>276</v>
      </c>
      <c r="P26" s="205">
        <v>94</v>
      </c>
      <c r="Q26" s="205">
        <v>73</v>
      </c>
      <c r="R26" s="206">
        <v>2.36</v>
      </c>
      <c r="S26" s="231">
        <f>IF(T26="O",R26,0)</f>
        <v>0</v>
      </c>
      <c r="T26" s="207" t="s">
        <v>719</v>
      </c>
      <c r="U26" s="202"/>
      <c r="V26" s="202"/>
      <c r="W26" s="208"/>
      <c r="X26" s="208"/>
      <c r="Y26" s="209"/>
      <c r="Z26" s="210"/>
      <c r="AA26" s="202"/>
      <c r="AB26" s="202"/>
      <c r="AC26" s="235">
        <f>IF(AD26="O",AB26,0)</f>
        <v>0</v>
      </c>
      <c r="AD26" s="211"/>
      <c r="AE26" s="212" t="s">
        <v>147</v>
      </c>
    </row>
    <row r="27" spans="1:31" s="22" customFormat="1" ht="12.75">
      <c r="A27" s="199" t="s">
        <v>718</v>
      </c>
      <c r="B27" s="200" t="s">
        <v>122</v>
      </c>
      <c r="C27" s="339" t="s">
        <v>733</v>
      </c>
      <c r="D27" s="313" t="s">
        <v>145</v>
      </c>
      <c r="E27" s="314" t="s">
        <v>549</v>
      </c>
      <c r="F27" s="313"/>
      <c r="G27" s="316" t="s">
        <v>552</v>
      </c>
      <c r="H27" s="322"/>
      <c r="I27" s="323"/>
      <c r="J27" s="314"/>
      <c r="K27" s="324" t="s">
        <v>768</v>
      </c>
      <c r="L27" s="201" t="s">
        <v>32</v>
      </c>
      <c r="M27" s="205" t="s">
        <v>119</v>
      </c>
      <c r="N27" s="205">
        <v>1</v>
      </c>
      <c r="O27" s="205">
        <v>90</v>
      </c>
      <c r="P27" s="205">
        <v>66</v>
      </c>
      <c r="Q27" s="205">
        <v>73</v>
      </c>
      <c r="R27" s="206">
        <v>0.35</v>
      </c>
      <c r="S27" s="231">
        <f>IF(T27="O",R27,0)</f>
        <v>0</v>
      </c>
      <c r="T27" s="207" t="s">
        <v>719</v>
      </c>
      <c r="U27" s="202"/>
      <c r="V27" s="202"/>
      <c r="W27" s="208"/>
      <c r="X27" s="208"/>
      <c r="Y27" s="209"/>
      <c r="Z27" s="210"/>
      <c r="AA27" s="202"/>
      <c r="AB27" s="202"/>
      <c r="AC27" s="235">
        <f>IF(AD27="O",AB27,0)</f>
        <v>0</v>
      </c>
      <c r="AD27" s="211"/>
      <c r="AE27" s="212" t="s">
        <v>147</v>
      </c>
    </row>
    <row r="28" spans="1:31" s="22" customFormat="1" ht="12.75" customHeight="1">
      <c r="A28" s="199" t="s">
        <v>718</v>
      </c>
      <c r="B28" s="200" t="s">
        <v>122</v>
      </c>
      <c r="C28" s="339" t="s">
        <v>733</v>
      </c>
      <c r="D28" s="313" t="s">
        <v>145</v>
      </c>
      <c r="E28" s="314" t="s">
        <v>549</v>
      </c>
      <c r="F28" s="337"/>
      <c r="G28" s="316" t="s">
        <v>553</v>
      </c>
      <c r="H28" s="336"/>
      <c r="I28" s="337"/>
      <c r="J28" s="338"/>
      <c r="K28" s="326" t="s">
        <v>768</v>
      </c>
      <c r="L28" s="201" t="s">
        <v>32</v>
      </c>
      <c r="M28" s="53" t="s">
        <v>458</v>
      </c>
      <c r="N28" s="205">
        <v>1</v>
      </c>
      <c r="O28" s="53" t="s">
        <v>551</v>
      </c>
      <c r="P28" s="53">
        <v>73</v>
      </c>
      <c r="Q28" s="53">
        <v>736</v>
      </c>
      <c r="R28" s="55">
        <v>0.69</v>
      </c>
      <c r="S28" s="231">
        <f>IF(T28="O",R28,0)</f>
        <v>0</v>
      </c>
      <c r="T28" s="207" t="s">
        <v>719</v>
      </c>
      <c r="U28" s="56"/>
      <c r="V28" s="56"/>
      <c r="W28" s="121"/>
      <c r="X28" s="121"/>
      <c r="Y28" s="171"/>
      <c r="Z28" s="58"/>
      <c r="AA28" s="56"/>
      <c r="AB28" s="188"/>
      <c r="AC28" s="235">
        <f>IF(AD28="O",AB28,0)</f>
        <v>0</v>
      </c>
      <c r="AD28" s="168"/>
      <c r="AE28" s="59"/>
    </row>
    <row r="29" spans="1:31" s="22" customFormat="1" ht="12.75">
      <c r="A29" s="199" t="s">
        <v>718</v>
      </c>
      <c r="B29" s="200" t="s">
        <v>122</v>
      </c>
      <c r="C29" s="339" t="s">
        <v>733</v>
      </c>
      <c r="D29" s="313" t="s">
        <v>145</v>
      </c>
      <c r="E29" s="314" t="s">
        <v>549</v>
      </c>
      <c r="F29" s="313"/>
      <c r="G29" s="316" t="s">
        <v>554</v>
      </c>
      <c r="H29" s="322"/>
      <c r="I29" s="323"/>
      <c r="J29" s="314"/>
      <c r="K29" s="324" t="s">
        <v>768</v>
      </c>
      <c r="L29" s="201" t="s">
        <v>32</v>
      </c>
      <c r="M29" s="205" t="s">
        <v>144</v>
      </c>
      <c r="N29" s="205">
        <v>1</v>
      </c>
      <c r="O29" s="205">
        <v>50</v>
      </c>
      <c r="P29" s="205">
        <v>40</v>
      </c>
      <c r="Q29" s="205">
        <v>70</v>
      </c>
      <c r="R29" s="128">
        <f>(O29*P29*Q29)/1000000</f>
        <v>0.14</v>
      </c>
      <c r="S29" s="231">
        <f>IF(T29="O",R29,0)</f>
        <v>0</v>
      </c>
      <c r="T29" s="207" t="s">
        <v>719</v>
      </c>
      <c r="U29" s="202"/>
      <c r="V29" s="202"/>
      <c r="W29" s="208"/>
      <c r="X29" s="208"/>
      <c r="Y29" s="209"/>
      <c r="Z29" s="210"/>
      <c r="AA29" s="202"/>
      <c r="AB29" s="202"/>
      <c r="AC29" s="235">
        <f>IF(AD29="O",AB29,0)</f>
        <v>0</v>
      </c>
      <c r="AD29" s="211"/>
      <c r="AE29" s="212"/>
    </row>
    <row r="30" spans="1:31" s="22" customFormat="1" ht="12.75">
      <c r="A30" s="199" t="s">
        <v>718</v>
      </c>
      <c r="B30" s="200" t="s">
        <v>122</v>
      </c>
      <c r="C30" s="339" t="s">
        <v>733</v>
      </c>
      <c r="D30" s="313" t="s">
        <v>145</v>
      </c>
      <c r="E30" s="314" t="s">
        <v>549</v>
      </c>
      <c r="F30" s="313"/>
      <c r="G30" s="316" t="s">
        <v>555</v>
      </c>
      <c r="H30" s="322"/>
      <c r="I30" s="323"/>
      <c r="J30" s="314"/>
      <c r="K30" s="324" t="s">
        <v>768</v>
      </c>
      <c r="L30" s="201" t="s">
        <v>32</v>
      </c>
      <c r="M30" s="205" t="s">
        <v>113</v>
      </c>
      <c r="N30" s="205">
        <v>1</v>
      </c>
      <c r="O30" s="205"/>
      <c r="P30" s="205"/>
      <c r="Q30" s="205"/>
      <c r="R30" s="206">
        <v>0.5</v>
      </c>
      <c r="S30" s="231">
        <f>IF(T30="O",R30,0)</f>
        <v>0</v>
      </c>
      <c r="T30" s="207" t="s">
        <v>719</v>
      </c>
      <c r="U30" s="202"/>
      <c r="V30" s="202"/>
      <c r="W30" s="208"/>
      <c r="X30" s="208"/>
      <c r="Y30" s="209"/>
      <c r="Z30" s="210"/>
      <c r="AA30" s="202"/>
      <c r="AB30" s="202"/>
      <c r="AC30" s="235">
        <f>IF(AD30="O",AB30,0)</f>
        <v>0</v>
      </c>
      <c r="AD30" s="211"/>
      <c r="AE30" s="212"/>
    </row>
    <row r="31" spans="1:31" s="22" customFormat="1" ht="12.75">
      <c r="A31" s="199" t="s">
        <v>718</v>
      </c>
      <c r="B31" s="200" t="s">
        <v>122</v>
      </c>
      <c r="C31" s="339" t="s">
        <v>733</v>
      </c>
      <c r="D31" s="313" t="s">
        <v>145</v>
      </c>
      <c r="E31" s="314" t="s">
        <v>549</v>
      </c>
      <c r="F31" s="325"/>
      <c r="G31" s="316" t="s">
        <v>557</v>
      </c>
      <c r="H31" s="336"/>
      <c r="I31" s="337"/>
      <c r="J31" s="338"/>
      <c r="K31" s="326" t="s">
        <v>768</v>
      </c>
      <c r="L31" s="201" t="s">
        <v>32</v>
      </c>
      <c r="M31" s="53" t="s">
        <v>113</v>
      </c>
      <c r="N31" s="205">
        <v>1</v>
      </c>
      <c r="O31" s="53"/>
      <c r="P31" s="53"/>
      <c r="Q31" s="53"/>
      <c r="R31" s="55">
        <v>0.5</v>
      </c>
      <c r="S31" s="231">
        <f>IF(T31="O",R31,0)</f>
        <v>0.5</v>
      </c>
      <c r="T31" s="164" t="s">
        <v>99</v>
      </c>
      <c r="U31" s="56"/>
      <c r="V31" s="56"/>
      <c r="W31" s="121"/>
      <c r="X31" s="121"/>
      <c r="Y31" s="171"/>
      <c r="Z31" s="58"/>
      <c r="AA31" s="56"/>
      <c r="AB31" s="188"/>
      <c r="AC31" s="235">
        <f>IF(AD31="O",AB31,0)</f>
        <v>0</v>
      </c>
      <c r="AD31" s="168"/>
      <c r="AE31" s="59"/>
    </row>
    <row r="32" spans="1:31" s="22" customFormat="1" ht="12.75">
      <c r="A32" s="199" t="s">
        <v>718</v>
      </c>
      <c r="B32" s="200" t="s">
        <v>122</v>
      </c>
      <c r="C32" s="339" t="s">
        <v>733</v>
      </c>
      <c r="D32" s="313" t="s">
        <v>145</v>
      </c>
      <c r="E32" s="314" t="s">
        <v>549</v>
      </c>
      <c r="F32" s="318" t="s">
        <v>774</v>
      </c>
      <c r="G32" s="316" t="s">
        <v>559</v>
      </c>
      <c r="H32" s="317">
        <v>2223</v>
      </c>
      <c r="I32" s="318" t="s">
        <v>756</v>
      </c>
      <c r="J32" s="333" t="s">
        <v>784</v>
      </c>
      <c r="K32" s="320"/>
      <c r="L32" s="201" t="s">
        <v>49</v>
      </c>
      <c r="M32" s="127" t="s">
        <v>558</v>
      </c>
      <c r="N32" s="205">
        <v>1</v>
      </c>
      <c r="O32" s="22">
        <v>73</v>
      </c>
      <c r="P32" s="22">
        <v>10</v>
      </c>
      <c r="Q32" s="22">
        <v>176</v>
      </c>
      <c r="R32" s="128">
        <f>(O32*P32*Q32)/1000000</f>
        <v>0.12848</v>
      </c>
      <c r="S32" s="231">
        <f>IF(T32="O",R32,0)</f>
        <v>0</v>
      </c>
      <c r="T32" s="165" t="s">
        <v>719</v>
      </c>
      <c r="U32" s="129"/>
      <c r="V32" s="129"/>
      <c r="W32" s="130"/>
      <c r="X32" s="130"/>
      <c r="Y32" s="172"/>
      <c r="Z32" s="132"/>
      <c r="AA32" s="129"/>
      <c r="AB32" s="189"/>
      <c r="AC32" s="235">
        <f>IF(AD32="O",AB32,0)</f>
        <v>0</v>
      </c>
      <c r="AD32" s="169"/>
      <c r="AE32" s="133"/>
    </row>
    <row r="33" spans="1:31" s="22" customFormat="1" ht="12.75">
      <c r="A33" s="199" t="s">
        <v>718</v>
      </c>
      <c r="B33" s="200" t="s">
        <v>122</v>
      </c>
      <c r="C33" s="339" t="s">
        <v>733</v>
      </c>
      <c r="D33" s="313" t="s">
        <v>145</v>
      </c>
      <c r="E33" s="314" t="s">
        <v>549</v>
      </c>
      <c r="F33" s="318" t="s">
        <v>774</v>
      </c>
      <c r="G33" s="316" t="s">
        <v>560</v>
      </c>
      <c r="H33" s="317">
        <v>2223</v>
      </c>
      <c r="I33" s="318" t="s">
        <v>756</v>
      </c>
      <c r="J33" s="333" t="s">
        <v>784</v>
      </c>
      <c r="K33" s="320"/>
      <c r="L33" s="201" t="s">
        <v>49</v>
      </c>
      <c r="M33" s="22" t="s">
        <v>558</v>
      </c>
      <c r="N33" s="205">
        <v>1</v>
      </c>
      <c r="O33" s="127">
        <v>73</v>
      </c>
      <c r="P33" s="127">
        <v>10</v>
      </c>
      <c r="Q33" s="127">
        <v>176</v>
      </c>
      <c r="R33" s="128">
        <f>(O33*P33*Q33)/1000000</f>
        <v>0.12848</v>
      </c>
      <c r="S33" s="231">
        <f>IF(T33="O",R33,0)</f>
        <v>0</v>
      </c>
      <c r="T33" s="165" t="s">
        <v>719</v>
      </c>
      <c r="U33" s="129"/>
      <c r="V33" s="129"/>
      <c r="W33" s="130"/>
      <c r="X33" s="130"/>
      <c r="Y33" s="172"/>
      <c r="Z33" s="132"/>
      <c r="AA33" s="129"/>
      <c r="AB33" s="189"/>
      <c r="AC33" s="235">
        <f>IF(AD33="O",AB33,0)</f>
        <v>0</v>
      </c>
      <c r="AD33" s="169"/>
      <c r="AE33" s="133"/>
    </row>
    <row r="34" spans="1:31" s="22" customFormat="1" ht="12.75">
      <c r="A34" s="199" t="s">
        <v>718</v>
      </c>
      <c r="B34" s="200" t="s">
        <v>122</v>
      </c>
      <c r="C34" s="339" t="s">
        <v>733</v>
      </c>
      <c r="D34" s="313" t="s">
        <v>145</v>
      </c>
      <c r="E34" s="314" t="s">
        <v>549</v>
      </c>
      <c r="F34" s="318" t="s">
        <v>774</v>
      </c>
      <c r="G34" s="316" t="s">
        <v>561</v>
      </c>
      <c r="H34" s="317">
        <v>1213</v>
      </c>
      <c r="I34" s="318" t="s">
        <v>756</v>
      </c>
      <c r="J34" s="333" t="s">
        <v>775</v>
      </c>
      <c r="K34" s="320"/>
      <c r="L34" s="201" t="s">
        <v>49</v>
      </c>
      <c r="M34" s="127" t="s">
        <v>139</v>
      </c>
      <c r="N34" s="205">
        <v>1</v>
      </c>
      <c r="O34" s="127">
        <v>31</v>
      </c>
      <c r="P34" s="127">
        <v>31</v>
      </c>
      <c r="Q34" s="127">
        <v>48</v>
      </c>
      <c r="R34" s="128">
        <f>(O34*P34*Q34)/1000000</f>
        <v>0.046128</v>
      </c>
      <c r="S34" s="231">
        <f>IF(T34="O",R34,0)</f>
        <v>0</v>
      </c>
      <c r="T34" s="165" t="s">
        <v>719</v>
      </c>
      <c r="U34" s="129"/>
      <c r="V34" s="129"/>
      <c r="W34" s="130"/>
      <c r="X34" s="130"/>
      <c r="Y34" s="172"/>
      <c r="Z34" s="132"/>
      <c r="AA34" s="129"/>
      <c r="AB34" s="189"/>
      <c r="AC34" s="235">
        <f>IF(AD34="O",AB34,0)</f>
        <v>0</v>
      </c>
      <c r="AD34" s="169"/>
      <c r="AE34" s="133"/>
    </row>
    <row r="35" spans="1:31" s="22" customFormat="1" ht="12.75">
      <c r="A35" s="199" t="s">
        <v>718</v>
      </c>
      <c r="B35" s="200" t="s">
        <v>122</v>
      </c>
      <c r="C35" s="339" t="s">
        <v>733</v>
      </c>
      <c r="D35" s="200" t="s">
        <v>145</v>
      </c>
      <c r="E35" s="195" t="s">
        <v>549</v>
      </c>
      <c r="F35" s="125" t="s">
        <v>745</v>
      </c>
      <c r="G35" s="226" t="s">
        <v>562</v>
      </c>
      <c r="H35" s="126"/>
      <c r="I35" s="129"/>
      <c r="J35" s="197"/>
      <c r="K35" s="131" t="s">
        <v>770</v>
      </c>
      <c r="L35" s="201" t="s">
        <v>33</v>
      </c>
      <c r="M35" s="127" t="s">
        <v>128</v>
      </c>
      <c r="N35" s="205">
        <v>1</v>
      </c>
      <c r="O35" s="127"/>
      <c r="P35" s="127"/>
      <c r="Q35" s="127"/>
      <c r="R35" s="128">
        <v>0.25</v>
      </c>
      <c r="S35" s="231">
        <f>IF(T35="O",R35,0)</f>
        <v>0.25</v>
      </c>
      <c r="T35" s="165" t="s">
        <v>99</v>
      </c>
      <c r="U35" s="129"/>
      <c r="V35" s="129"/>
      <c r="W35" s="130"/>
      <c r="X35" s="130"/>
      <c r="Y35" s="172"/>
      <c r="Z35" s="132"/>
      <c r="AA35" s="129"/>
      <c r="AB35" s="189"/>
      <c r="AC35" s="235">
        <f>IF(AD35="O",AB35,0)</f>
        <v>0</v>
      </c>
      <c r="AD35" s="169"/>
      <c r="AE35" s="133"/>
    </row>
    <row r="36" spans="1:31" s="22" customFormat="1" ht="12.75">
      <c r="A36" s="199" t="s">
        <v>718</v>
      </c>
      <c r="B36" s="200" t="s">
        <v>122</v>
      </c>
      <c r="C36" s="339" t="s">
        <v>733</v>
      </c>
      <c r="D36" s="200" t="s">
        <v>145</v>
      </c>
      <c r="E36" s="195" t="s">
        <v>549</v>
      </c>
      <c r="F36" s="125" t="s">
        <v>745</v>
      </c>
      <c r="G36" s="226" t="s">
        <v>563</v>
      </c>
      <c r="H36" s="126">
        <v>1222</v>
      </c>
      <c r="I36" s="129">
        <v>2</v>
      </c>
      <c r="J36" s="197" t="s">
        <v>747</v>
      </c>
      <c r="K36" s="131"/>
      <c r="L36" s="201" t="s">
        <v>33</v>
      </c>
      <c r="M36" s="127" t="s">
        <v>128</v>
      </c>
      <c r="N36" s="205">
        <v>1</v>
      </c>
      <c r="O36" s="127"/>
      <c r="P36" s="127"/>
      <c r="Q36" s="127"/>
      <c r="R36" s="128">
        <v>0.25</v>
      </c>
      <c r="S36" s="231">
        <f>IF(T36="O",R36,0)</f>
        <v>0</v>
      </c>
      <c r="T36" s="165" t="s">
        <v>719</v>
      </c>
      <c r="U36" s="129"/>
      <c r="V36" s="129"/>
      <c r="W36" s="130"/>
      <c r="X36" s="130"/>
      <c r="Y36" s="172"/>
      <c r="Z36" s="132"/>
      <c r="AA36" s="129"/>
      <c r="AB36" s="189"/>
      <c r="AC36" s="235">
        <f>IF(AD36="O",AB36,0)</f>
        <v>0</v>
      </c>
      <c r="AD36" s="169"/>
      <c r="AE36" s="133"/>
    </row>
    <row r="37" spans="1:31" s="22" customFormat="1" ht="12.75">
      <c r="A37" s="199" t="s">
        <v>718</v>
      </c>
      <c r="B37" s="200" t="s">
        <v>122</v>
      </c>
      <c r="C37" s="339" t="s">
        <v>733</v>
      </c>
      <c r="D37" s="200" t="s">
        <v>145</v>
      </c>
      <c r="E37" s="195" t="s">
        <v>549</v>
      </c>
      <c r="F37" s="125" t="s">
        <v>745</v>
      </c>
      <c r="G37" s="226" t="s">
        <v>564</v>
      </c>
      <c r="H37" s="126">
        <v>1213</v>
      </c>
      <c r="I37" s="129">
        <v>1</v>
      </c>
      <c r="J37" s="197" t="s">
        <v>746</v>
      </c>
      <c r="K37" s="131"/>
      <c r="L37" s="201" t="s">
        <v>33</v>
      </c>
      <c r="M37" s="127" t="s">
        <v>128</v>
      </c>
      <c r="N37" s="205">
        <v>1</v>
      </c>
      <c r="O37" s="127"/>
      <c r="P37" s="127"/>
      <c r="Q37" s="127"/>
      <c r="R37" s="128">
        <v>0.25</v>
      </c>
      <c r="S37" s="231">
        <f>IF(T37="O",R37,0)</f>
        <v>0</v>
      </c>
      <c r="T37" s="165" t="s">
        <v>719</v>
      </c>
      <c r="U37" s="129"/>
      <c r="V37" s="129"/>
      <c r="W37" s="130"/>
      <c r="X37" s="130"/>
      <c r="Y37" s="172"/>
      <c r="Z37" s="132"/>
      <c r="AA37" s="129"/>
      <c r="AB37" s="189"/>
      <c r="AC37" s="235">
        <f>IF(AD37="O",AB37,0)</f>
        <v>0</v>
      </c>
      <c r="AD37" s="169"/>
      <c r="AE37" s="133"/>
    </row>
    <row r="38" spans="1:31" s="22" customFormat="1" ht="12.75">
      <c r="A38" s="199" t="s">
        <v>718</v>
      </c>
      <c r="B38" s="200" t="s">
        <v>122</v>
      </c>
      <c r="C38" s="339" t="s">
        <v>733</v>
      </c>
      <c r="D38" s="345" t="s">
        <v>145</v>
      </c>
      <c r="E38" s="346" t="s">
        <v>549</v>
      </c>
      <c r="F38" s="358" t="s">
        <v>786</v>
      </c>
      <c r="G38" s="348" t="s">
        <v>565</v>
      </c>
      <c r="H38" s="357">
        <v>1323</v>
      </c>
      <c r="I38" s="358" t="s">
        <v>762</v>
      </c>
      <c r="J38" s="371" t="s">
        <v>775</v>
      </c>
      <c r="K38" s="360"/>
      <c r="L38" s="201" t="s">
        <v>33</v>
      </c>
      <c r="M38" s="127" t="s">
        <v>129</v>
      </c>
      <c r="N38" s="205">
        <v>1</v>
      </c>
      <c r="O38" s="127"/>
      <c r="P38" s="127"/>
      <c r="Q38" s="127"/>
      <c r="R38" s="128">
        <v>0.15</v>
      </c>
      <c r="S38" s="231">
        <f>IF(T38="O",R38,0)</f>
        <v>0</v>
      </c>
      <c r="T38" s="165" t="s">
        <v>719</v>
      </c>
      <c r="U38" s="129"/>
      <c r="V38" s="129"/>
      <c r="W38" s="130"/>
      <c r="X38" s="130"/>
      <c r="Y38" s="172"/>
      <c r="Z38" s="132"/>
      <c r="AA38" s="129"/>
      <c r="AB38" s="189"/>
      <c r="AC38" s="235">
        <f>IF(AD38="O",AB38,0)</f>
        <v>0</v>
      </c>
      <c r="AD38" s="169"/>
      <c r="AE38" s="133"/>
    </row>
    <row r="39" spans="1:31" s="22" customFormat="1" ht="12.75">
      <c r="A39" s="199" t="s">
        <v>718</v>
      </c>
      <c r="B39" s="200" t="s">
        <v>122</v>
      </c>
      <c r="C39" s="339" t="s">
        <v>733</v>
      </c>
      <c r="D39" s="345" t="s">
        <v>145</v>
      </c>
      <c r="E39" s="346" t="s">
        <v>549</v>
      </c>
      <c r="F39" s="358" t="s">
        <v>786</v>
      </c>
      <c r="G39" s="348" t="s">
        <v>566</v>
      </c>
      <c r="H39" s="357">
        <v>1323</v>
      </c>
      <c r="I39" s="358" t="s">
        <v>762</v>
      </c>
      <c r="J39" s="371" t="s">
        <v>775</v>
      </c>
      <c r="K39" s="360"/>
      <c r="L39" s="201" t="s">
        <v>33</v>
      </c>
      <c r="M39" s="127" t="s">
        <v>116</v>
      </c>
      <c r="N39" s="205">
        <v>1</v>
      </c>
      <c r="O39" s="127"/>
      <c r="P39" s="127"/>
      <c r="Q39" s="127"/>
      <c r="R39" s="128">
        <v>0.15</v>
      </c>
      <c r="S39" s="231">
        <f>IF(T39="O",R39,0)</f>
        <v>0</v>
      </c>
      <c r="T39" s="165" t="s">
        <v>719</v>
      </c>
      <c r="U39" s="129"/>
      <c r="V39" s="129"/>
      <c r="W39" s="130"/>
      <c r="X39" s="130"/>
      <c r="Y39" s="172"/>
      <c r="Z39" s="132"/>
      <c r="AA39" s="129"/>
      <c r="AB39" s="189"/>
      <c r="AC39" s="235">
        <f>IF(AD39="O",AB39,0)</f>
        <v>0</v>
      </c>
      <c r="AD39" s="169"/>
      <c r="AE39" s="133"/>
    </row>
    <row r="40" spans="1:31" s="22" customFormat="1" ht="13.5" thickBot="1">
      <c r="A40" s="61" t="s">
        <v>718</v>
      </c>
      <c r="B40" s="62" t="s">
        <v>122</v>
      </c>
      <c r="C40" s="340" t="s">
        <v>733</v>
      </c>
      <c r="D40" s="361" t="s">
        <v>145</v>
      </c>
      <c r="E40" s="362" t="s">
        <v>549</v>
      </c>
      <c r="F40" s="365" t="s">
        <v>786</v>
      </c>
      <c r="G40" s="363" t="s">
        <v>567</v>
      </c>
      <c r="H40" s="364">
        <v>1323</v>
      </c>
      <c r="I40" s="365" t="s">
        <v>762</v>
      </c>
      <c r="J40" s="370" t="s">
        <v>775</v>
      </c>
      <c r="K40" s="366"/>
      <c r="L40" s="63" t="s">
        <v>33</v>
      </c>
      <c r="M40" s="64" t="s">
        <v>115</v>
      </c>
      <c r="N40" s="64">
        <v>1</v>
      </c>
      <c r="O40" s="64"/>
      <c r="P40" s="64"/>
      <c r="Q40" s="64"/>
      <c r="R40" s="65">
        <v>0.15</v>
      </c>
      <c r="S40" s="232">
        <f>IF(T40="O",R40,0)</f>
        <v>0</v>
      </c>
      <c r="T40" s="166" t="s">
        <v>719</v>
      </c>
      <c r="U40" s="66"/>
      <c r="V40" s="66"/>
      <c r="W40" s="122"/>
      <c r="X40" s="122"/>
      <c r="Y40" s="173"/>
      <c r="Z40" s="68"/>
      <c r="AA40" s="66"/>
      <c r="AB40" s="190"/>
      <c r="AC40" s="236">
        <f>IF(AD40="O",AB40,0)</f>
        <v>0</v>
      </c>
      <c r="AD40" s="170"/>
      <c r="AE40" s="69"/>
    </row>
  </sheetData>
  <sheetProtection/>
  <protectedRanges>
    <protectedRange sqref="N4:Q8" name="Plage5"/>
    <protectedRange sqref="T26:AB973" name="Plage3"/>
    <protectedRange sqref="B1:B2" name="Plage1"/>
    <protectedRange sqref="M31:M32 N31:N973 M34:M973 O33:Q973 R26:R28 R30:R973 A26:Q30 O31:Q31 A31:L973" name="Plage2"/>
    <protectedRange sqref="AD26:AE973" name="Plage4"/>
    <protectedRange sqref="R29" name="Plage2_5_1_4_1_6_2_1"/>
  </protectedRanges>
  <mergeCells count="35">
    <mergeCell ref="A5:A6"/>
    <mergeCell ref="A7:A8"/>
    <mergeCell ref="A9:A10"/>
    <mergeCell ref="N10:O10"/>
    <mergeCell ref="T22:X22"/>
    <mergeCell ref="Y22:AB22"/>
    <mergeCell ref="A11:A12"/>
    <mergeCell ref="A13:A14"/>
    <mergeCell ref="A15:A16"/>
    <mergeCell ref="A22:G22"/>
    <mergeCell ref="L23:L24"/>
    <mergeCell ref="M23:M24"/>
    <mergeCell ref="N23:N24"/>
    <mergeCell ref="O23:Q23"/>
    <mergeCell ref="H22:K22"/>
    <mergeCell ref="L22:R22"/>
    <mergeCell ref="R23:R24"/>
    <mergeCell ref="S23:S24"/>
    <mergeCell ref="T23:T24"/>
    <mergeCell ref="U23:U24"/>
    <mergeCell ref="AE22:AE24"/>
    <mergeCell ref="A23:A24"/>
    <mergeCell ref="B23:F23"/>
    <mergeCell ref="G23:G24"/>
    <mergeCell ref="H23:J23"/>
    <mergeCell ref="K23:K24"/>
    <mergeCell ref="AD23:AD24"/>
    <mergeCell ref="Z23:Z24"/>
    <mergeCell ref="AA23:AA24"/>
    <mergeCell ref="AB23:AB24"/>
    <mergeCell ref="AC23:AC24"/>
    <mergeCell ref="V23:V24"/>
    <mergeCell ref="W23:W24"/>
    <mergeCell ref="X23:X24"/>
    <mergeCell ref="Y23:Y24"/>
  </mergeCells>
  <dataValidations count="6">
    <dataValidation type="list" allowBlank="1" showInputMessage="1" showErrorMessage="1" sqref="W26:X40 AD26:AD40 T26:T40 Q5">
      <formula1>"O,N"</formula1>
    </dataValidation>
    <dataValidation type="list" allowBlank="1" showErrorMessage="1" prompt="&#10;" sqref="L26:L40">
      <formula1>"INFO,MOB,VER,ROC,DIV,LAB,FRAG"</formula1>
    </dataValidation>
    <dataValidation type="list" allowBlank="1" showInputMessage="1" showErrorMessage="1" sqref="Y26:Y40">
      <formula1>"DOCBUR,DOCBIBLIO"</formula1>
    </dataValidation>
    <dataValidation type="list" allowBlank="1" showInputMessage="1" showErrorMessage="1" sqref="AD25">
      <formula1>"O/N"</formula1>
    </dataValidation>
    <dataValidation type="list" allowBlank="1" showInputMessage="1" showErrorMessage="1" sqref="N4">
      <formula1>"BUR,SALLE ENSEIGNEMENT, SALLETP, LABO,STOCK REPRO,DIVERS"</formula1>
    </dataValidation>
    <dataValidation type="list" allowBlank="1" showInputMessage="1" showErrorMessage="1" sqref="Q4">
      <formula1>"A-1,A-2,B-1,B-2,C-1,C-2,D-1,D-2,E-1,E-2,F-1,F-2"</formula1>
    </dataValidation>
  </dataValidations>
  <printOptions/>
  <pageMargins left="0.787401575" right="0.787401575" top="0.984251969" bottom="0.984251969" header="0.4921259845" footer="0.492125984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H50"/>
  <sheetViews>
    <sheetView zoomScalePageLayoutView="0" workbookViewId="0" topLeftCell="B17">
      <selection activeCell="D45" sqref="D45:K46"/>
    </sheetView>
  </sheetViews>
  <sheetFormatPr defaultColWidth="11.421875" defaultRowHeight="12.75"/>
  <cols>
    <col min="1" max="1" width="15.8515625" style="5" customWidth="1"/>
    <col min="2" max="2" width="11.28125" style="5" customWidth="1"/>
    <col min="3" max="3" width="7.421875" style="5" customWidth="1"/>
    <col min="4" max="4" width="8.421875" style="5" customWidth="1"/>
    <col min="5" max="5" width="6.7109375" style="5" customWidth="1"/>
    <col min="6" max="6" width="17.28125" style="5" customWidth="1"/>
    <col min="7" max="7" width="9.57421875" style="7" customWidth="1"/>
    <col min="8" max="8" width="5.7109375" style="9" customWidth="1"/>
    <col min="9" max="9" width="4.421875" style="9" bestFit="1" customWidth="1"/>
    <col min="10" max="10" width="5.421875" style="9" bestFit="1" customWidth="1"/>
    <col min="11" max="11" width="10.00390625" style="9" customWidth="1"/>
    <col min="12" max="12" width="8.421875" style="5" customWidth="1"/>
    <col min="13" max="13" width="32.00390625" style="5" customWidth="1"/>
    <col min="14" max="14" width="3.8515625" style="5" bestFit="1" customWidth="1"/>
    <col min="15" max="15" width="5.00390625" style="5" bestFit="1" customWidth="1"/>
    <col min="16" max="16" width="6.7109375" style="5" customWidth="1"/>
    <col min="17" max="17" width="8.8515625" style="5" customWidth="1"/>
    <col min="18" max="18" width="10.7109375" style="5" customWidth="1"/>
    <col min="19" max="19" width="7.57421875" style="5" customWidth="1"/>
    <col min="20" max="20" width="8.140625" style="9" customWidth="1"/>
    <col min="21" max="22" width="9.8515625" style="9" customWidth="1"/>
    <col min="23" max="24" width="7.28125" style="9" customWidth="1"/>
    <col min="25" max="25" width="9.00390625" style="9" customWidth="1"/>
    <col min="26" max="26" width="24.140625" style="9" customWidth="1"/>
    <col min="27" max="27" width="8.00390625" style="9" bestFit="1" customWidth="1"/>
    <col min="28" max="28" width="8.7109375" style="9" bestFit="1" customWidth="1"/>
    <col min="29" max="30" width="5.7109375" style="9" bestFit="1" customWidth="1"/>
    <col min="31" max="31" width="29.140625" style="9" customWidth="1"/>
    <col min="32" max="33" width="13.7109375" style="5" customWidth="1"/>
    <col min="34" max="34" width="19.421875" style="5" customWidth="1"/>
    <col min="35" max="16384" width="11.421875" style="5" customWidth="1"/>
  </cols>
  <sheetData>
    <row r="1" spans="1:33" ht="21" customHeight="1">
      <c r="A1" s="114" t="s">
        <v>716</v>
      </c>
      <c r="B1" s="114"/>
      <c r="C1" s="117"/>
      <c r="D1" s="116"/>
      <c r="E1" s="116"/>
      <c r="F1" s="116"/>
      <c r="G1" s="116"/>
      <c r="H1" s="118"/>
      <c r="I1" s="118"/>
      <c r="J1" s="118"/>
      <c r="K1" s="118"/>
      <c r="L1" s="116"/>
      <c r="M1" s="116"/>
      <c r="N1" s="116"/>
      <c r="O1" s="116"/>
      <c r="P1" s="116"/>
      <c r="Q1" s="116"/>
      <c r="R1" s="117"/>
      <c r="S1" s="117"/>
      <c r="T1" s="118"/>
      <c r="U1" s="118"/>
      <c r="V1" s="118"/>
      <c r="W1" s="118"/>
      <c r="X1" s="119"/>
      <c r="Y1" s="119"/>
      <c r="Z1" s="119"/>
      <c r="AA1" s="119"/>
      <c r="AB1" s="119"/>
      <c r="AC1" s="119"/>
      <c r="AD1" s="119"/>
      <c r="AE1" s="118"/>
      <c r="AF1" s="2"/>
      <c r="AG1" s="2"/>
    </row>
    <row r="2" spans="1:33" ht="15.75">
      <c r="A2" s="18" t="s">
        <v>40</v>
      </c>
      <c r="B2" s="18" t="s">
        <v>145</v>
      </c>
      <c r="C2" s="19"/>
      <c r="D2" s="20"/>
      <c r="E2" s="20"/>
      <c r="F2" s="20"/>
      <c r="G2" s="20"/>
      <c r="H2" s="18"/>
      <c r="I2" s="21"/>
      <c r="J2" s="26"/>
      <c r="K2" s="19"/>
      <c r="L2" s="20"/>
      <c r="M2" s="20"/>
      <c r="N2" s="20"/>
      <c r="O2" s="20"/>
      <c r="P2" s="20"/>
      <c r="Q2" s="20"/>
      <c r="R2" s="19"/>
      <c r="S2" s="19"/>
      <c r="T2" s="21"/>
      <c r="U2" s="21"/>
      <c r="V2" s="21"/>
      <c r="W2" s="21"/>
      <c r="X2" s="250"/>
      <c r="Y2" s="250"/>
      <c r="Z2" s="250"/>
      <c r="AA2" s="250"/>
      <c r="AB2" s="250"/>
      <c r="AC2" s="250"/>
      <c r="AD2" s="250"/>
      <c r="AE2" s="21"/>
      <c r="AF2" s="2"/>
      <c r="AG2" s="2"/>
    </row>
    <row r="3" spans="1:31" s="2" customFormat="1" ht="16.5" thickBot="1">
      <c r="A3" s="137"/>
      <c r="B3" s="137"/>
      <c r="D3" s="138"/>
      <c r="E3" s="138"/>
      <c r="F3" s="138"/>
      <c r="G3" s="138"/>
      <c r="H3" s="137"/>
      <c r="I3" s="15"/>
      <c r="J3" s="143"/>
      <c r="L3" s="138"/>
      <c r="M3" s="138"/>
      <c r="N3" s="138"/>
      <c r="O3" s="138"/>
      <c r="P3" s="138"/>
      <c r="Q3" s="138"/>
      <c r="T3" s="15"/>
      <c r="U3" s="15"/>
      <c r="V3" s="15"/>
      <c r="W3" s="15"/>
      <c r="X3" s="16"/>
      <c r="Y3" s="16"/>
      <c r="Z3" s="16"/>
      <c r="AA3" s="16"/>
      <c r="AB3" s="16"/>
      <c r="AC3" s="16"/>
      <c r="AD3" s="16"/>
      <c r="AE3" s="15"/>
    </row>
    <row r="4" spans="1:31" ht="15.75">
      <c r="A4"/>
      <c r="B4"/>
      <c r="C4"/>
      <c r="D4"/>
      <c r="E4"/>
      <c r="F4"/>
      <c r="G4"/>
      <c r="H4"/>
      <c r="I4"/>
      <c r="J4"/>
      <c r="K4"/>
      <c r="L4" s="175" t="s">
        <v>67</v>
      </c>
      <c r="M4" s="176"/>
      <c r="N4" s="229" t="s">
        <v>82</v>
      </c>
      <c r="O4" s="177"/>
      <c r="P4" s="178"/>
      <c r="Q4" s="246" t="s">
        <v>68</v>
      </c>
      <c r="R4"/>
      <c r="S4" s="140"/>
      <c r="T4" s="138"/>
      <c r="U4" s="174"/>
      <c r="V4" s="174"/>
      <c r="W4" s="140"/>
      <c r="X4" s="140"/>
      <c r="Y4" s="16"/>
      <c r="Z4" s="15"/>
      <c r="AA4" s="15"/>
      <c r="AB4" s="15"/>
      <c r="AC4" s="15"/>
      <c r="AD4" s="15"/>
      <c r="AE4" s="15"/>
    </row>
    <row r="5" spans="1:31" ht="15.75">
      <c r="A5" s="408" t="s">
        <v>13</v>
      </c>
      <c r="B5" s="237" t="s">
        <v>100</v>
      </c>
      <c r="C5" s="187" t="s">
        <v>68</v>
      </c>
      <c r="D5" s="138"/>
      <c r="E5" s="138"/>
      <c r="F5" s="138"/>
      <c r="G5" s="138"/>
      <c r="H5" s="15"/>
      <c r="I5" s="15"/>
      <c r="J5" s="143"/>
      <c r="K5" s="2"/>
      <c r="L5" s="179" t="s">
        <v>98</v>
      </c>
      <c r="M5" s="180"/>
      <c r="N5" s="180"/>
      <c r="O5" s="181"/>
      <c r="P5" s="182"/>
      <c r="Q5" s="247" t="s">
        <v>99</v>
      </c>
      <c r="R5"/>
      <c r="S5" s="244"/>
      <c r="T5" s="138"/>
      <c r="U5" s="139"/>
      <c r="V5" s="139"/>
      <c r="W5" s="140"/>
      <c r="X5" s="141"/>
      <c r="Y5" s="16"/>
      <c r="Z5" s="15"/>
      <c r="AA5" s="15"/>
      <c r="AB5" s="15"/>
      <c r="AC5" s="15"/>
      <c r="AD5" s="15"/>
      <c r="AE5" s="15"/>
    </row>
    <row r="6" spans="1:31" ht="15.75">
      <c r="A6" s="409"/>
      <c r="B6" s="187"/>
      <c r="C6" s="187" t="s">
        <v>69</v>
      </c>
      <c r="D6" s="138"/>
      <c r="E6" s="138"/>
      <c r="F6" s="138"/>
      <c r="G6" s="138"/>
      <c r="H6" s="15"/>
      <c r="I6" s="15"/>
      <c r="J6" s="143"/>
      <c r="K6" s="2"/>
      <c r="L6" s="179" t="s">
        <v>101</v>
      </c>
      <c r="M6" s="180"/>
      <c r="N6" s="180"/>
      <c r="O6" s="181"/>
      <c r="P6" s="182"/>
      <c r="Q6" s="248">
        <v>0</v>
      </c>
      <c r="R6"/>
      <c r="S6" s="244"/>
      <c r="T6" s="138"/>
      <c r="U6" s="139"/>
      <c r="V6" s="139"/>
      <c r="W6" s="140"/>
      <c r="X6" s="141"/>
      <c r="Y6" s="16"/>
      <c r="Z6" s="15"/>
      <c r="AA6" s="15"/>
      <c r="AB6" s="15"/>
      <c r="AC6" s="15"/>
      <c r="AD6" s="15"/>
      <c r="AE6" s="15"/>
    </row>
    <row r="7" spans="1:31" ht="18" customHeight="1">
      <c r="A7" s="408" t="s">
        <v>66</v>
      </c>
      <c r="B7" s="237" t="s">
        <v>100</v>
      </c>
      <c r="C7" s="187" t="s">
        <v>70</v>
      </c>
      <c r="D7" s="138"/>
      <c r="E7" s="138"/>
      <c r="F7" s="138"/>
      <c r="G7" s="138"/>
      <c r="H7" s="15"/>
      <c r="I7" s="15"/>
      <c r="J7" s="143"/>
      <c r="K7" s="2"/>
      <c r="L7" s="179" t="s">
        <v>103</v>
      </c>
      <c r="M7" s="180"/>
      <c r="N7" s="180"/>
      <c r="O7" s="181"/>
      <c r="P7" s="182"/>
      <c r="Q7" s="251" t="e">
        <f>Q8/Q6</f>
        <v>#DIV/0!</v>
      </c>
      <c r="R7"/>
      <c r="S7" s="244"/>
      <c r="T7" s="138"/>
      <c r="U7" s="139"/>
      <c r="V7" s="139"/>
      <c r="W7" s="140"/>
      <c r="X7" s="141"/>
      <c r="Y7" s="16"/>
      <c r="Z7" s="15"/>
      <c r="AA7" s="15"/>
      <c r="AB7" s="15"/>
      <c r="AC7" s="15"/>
      <c r="AD7" s="15"/>
      <c r="AE7" s="15"/>
    </row>
    <row r="8" spans="1:31" ht="16.5" thickBot="1">
      <c r="A8" s="409"/>
      <c r="B8" s="187"/>
      <c r="C8" s="187" t="s">
        <v>71</v>
      </c>
      <c r="D8" s="138"/>
      <c r="E8" s="138"/>
      <c r="F8" s="138"/>
      <c r="G8" s="138"/>
      <c r="H8" s="15"/>
      <c r="I8" s="15"/>
      <c r="J8" s="143"/>
      <c r="K8" s="2"/>
      <c r="L8" s="183" t="s">
        <v>102</v>
      </c>
      <c r="M8" s="184"/>
      <c r="N8" s="184"/>
      <c r="O8" s="185"/>
      <c r="P8" s="186"/>
      <c r="Q8" s="249">
        <f>SUM($R$26:$R$980)+SUM($AB$26:$AB$980)</f>
        <v>10.438460000000003</v>
      </c>
      <c r="R8"/>
      <c r="S8" s="244"/>
      <c r="T8" s="138"/>
      <c r="U8" s="139"/>
      <c r="V8" s="139"/>
      <c r="W8" s="140"/>
      <c r="X8" s="142"/>
      <c r="Y8" s="16"/>
      <c r="Z8" s="15"/>
      <c r="AA8" s="15"/>
      <c r="AB8" s="15"/>
      <c r="AC8" s="15"/>
      <c r="AD8" s="15"/>
      <c r="AE8" s="15"/>
    </row>
    <row r="9" spans="1:31" ht="16.5" thickBot="1">
      <c r="A9" s="408" t="s">
        <v>14</v>
      </c>
      <c r="B9" s="237" t="s">
        <v>100</v>
      </c>
      <c r="C9" s="187" t="s">
        <v>72</v>
      </c>
      <c r="D9" s="138"/>
      <c r="E9" s="138"/>
      <c r="F9" s="138"/>
      <c r="G9" s="138"/>
      <c r="H9" s="15"/>
      <c r="I9" s="15"/>
      <c r="J9" s="143"/>
      <c r="K9" s="2"/>
      <c r="L9" s="137"/>
      <c r="M9" s="138"/>
      <c r="N9" s="138"/>
      <c r="O9" s="139"/>
      <c r="P9" s="140"/>
      <c r="Q9" s="142"/>
      <c r="R9" s="244"/>
      <c r="S9" s="244"/>
      <c r="T9" s="138"/>
      <c r="U9" s="139"/>
      <c r="V9" s="139"/>
      <c r="W9" s="140"/>
      <c r="X9" s="142"/>
      <c r="Y9" s="16"/>
      <c r="Z9" s="15"/>
      <c r="AA9" s="15"/>
      <c r="AB9" s="15"/>
      <c r="AC9" s="15"/>
      <c r="AD9" s="15"/>
      <c r="AE9" s="15"/>
    </row>
    <row r="10" spans="1:31" ht="24" customHeight="1" thickBot="1">
      <c r="A10" s="409"/>
      <c r="B10" s="187"/>
      <c r="C10" s="187" t="s">
        <v>73</v>
      </c>
      <c r="D10" s="138"/>
      <c r="E10" s="138"/>
      <c r="F10" s="138"/>
      <c r="G10" s="138"/>
      <c r="H10" s="15"/>
      <c r="I10" s="15"/>
      <c r="J10" s="143"/>
      <c r="K10" s="2"/>
      <c r="L10" s="239" t="s">
        <v>42</v>
      </c>
      <c r="M10" s="240"/>
      <c r="N10" s="406" t="s">
        <v>94</v>
      </c>
      <c r="O10" s="407"/>
      <c r="P10" s="230" t="s">
        <v>59</v>
      </c>
      <c r="Q10" s="230" t="s">
        <v>91</v>
      </c>
      <c r="R10" s="244"/>
      <c r="S10" s="244"/>
      <c r="T10" s="138"/>
      <c r="U10" s="139"/>
      <c r="V10" s="139"/>
      <c r="W10" s="140"/>
      <c r="X10" s="142"/>
      <c r="Y10" s="16"/>
      <c r="Z10" s="15"/>
      <c r="AA10" s="15"/>
      <c r="AB10" s="15"/>
      <c r="AC10" s="15"/>
      <c r="AD10" s="15"/>
      <c r="AE10" s="15"/>
    </row>
    <row r="11" spans="1:31" ht="16.5" thickBot="1">
      <c r="A11" s="408" t="s">
        <v>11</v>
      </c>
      <c r="B11" s="237" t="s">
        <v>100</v>
      </c>
      <c r="C11" s="187" t="s">
        <v>74</v>
      </c>
      <c r="D11" s="138"/>
      <c r="E11" s="138"/>
      <c r="F11" s="138"/>
      <c r="G11" s="138"/>
      <c r="H11" s="15"/>
      <c r="I11" s="15"/>
      <c r="J11" s="143"/>
      <c r="K11" s="2"/>
      <c r="L11" s="241" t="s">
        <v>83</v>
      </c>
      <c r="M11" s="242"/>
      <c r="N11" s="238"/>
      <c r="O11" s="243">
        <f>SUMIF($L$26:$L$980,"INFO",$R$26:$R$980)</f>
        <v>2.01</v>
      </c>
      <c r="P11" s="233">
        <f>SUMIF($L$26:$L$980,"INFO",$S$26:$S$980)</f>
        <v>0</v>
      </c>
      <c r="Q11" s="234">
        <f>O11-P11</f>
        <v>2.01</v>
      </c>
      <c r="R11" s="244"/>
      <c r="S11" s="244"/>
      <c r="T11" s="138"/>
      <c r="U11" s="139"/>
      <c r="V11" s="139"/>
      <c r="W11" s="140"/>
      <c r="X11" s="142"/>
      <c r="Y11" s="16"/>
      <c r="Z11" s="15"/>
      <c r="AA11" s="15"/>
      <c r="AB11" s="15"/>
      <c r="AC11" s="15"/>
      <c r="AD11" s="15"/>
      <c r="AE11" s="15"/>
    </row>
    <row r="12" spans="1:31" ht="16.5" thickBot="1">
      <c r="A12" s="409"/>
      <c r="B12" s="187"/>
      <c r="C12" s="187" t="s">
        <v>75</v>
      </c>
      <c r="D12" s="138"/>
      <c r="E12" s="138"/>
      <c r="F12" s="138"/>
      <c r="G12" s="138"/>
      <c r="H12" s="15"/>
      <c r="I12" s="15"/>
      <c r="J12" s="143"/>
      <c r="K12" s="2"/>
      <c r="L12" s="241" t="s">
        <v>84</v>
      </c>
      <c r="M12" s="242"/>
      <c r="N12" s="238"/>
      <c r="O12" s="233">
        <f>SUMIF($L$26:$L$980,"MOB",$R$26:$R$980)</f>
        <v>7.24846</v>
      </c>
      <c r="P12" s="233">
        <f>SUMIF($L$26:$L$980,"MOB",$S$26:$S$980)</f>
        <v>1.72</v>
      </c>
      <c r="Q12" s="234">
        <f aca="true" t="shared" si="0" ref="Q12:Q19">O12-P12</f>
        <v>5.52846</v>
      </c>
      <c r="R12" s="244"/>
      <c r="S12" s="244"/>
      <c r="T12" s="138"/>
      <c r="U12" s="139"/>
      <c r="V12" s="139"/>
      <c r="W12" s="140"/>
      <c r="X12" s="142"/>
      <c r="Y12" s="16"/>
      <c r="Z12" s="15"/>
      <c r="AA12" s="15"/>
      <c r="AB12" s="15"/>
      <c r="AC12" s="15"/>
      <c r="AD12" s="15"/>
      <c r="AE12" s="15"/>
    </row>
    <row r="13" spans="1:31" ht="16.5" thickBot="1">
      <c r="A13" s="408" t="s">
        <v>15</v>
      </c>
      <c r="B13" s="237" t="s">
        <v>100</v>
      </c>
      <c r="C13" s="187" t="s">
        <v>76</v>
      </c>
      <c r="D13" s="138"/>
      <c r="E13" s="138"/>
      <c r="F13" s="138"/>
      <c r="G13" s="138"/>
      <c r="H13" s="15"/>
      <c r="I13" s="15"/>
      <c r="J13" s="143"/>
      <c r="K13" s="2"/>
      <c r="L13" s="241" t="s">
        <v>85</v>
      </c>
      <c r="M13" s="242"/>
      <c r="N13" s="238"/>
      <c r="O13" s="233">
        <f>SUMIF($L$26:$L$973,"DIV",$R$26:$R$973)</f>
        <v>1</v>
      </c>
      <c r="P13" s="233">
        <f>SUMIF($L$26:$L$980,"DIV",$S$26:$S$980)</f>
        <v>0</v>
      </c>
      <c r="Q13" s="234">
        <f t="shared" si="0"/>
        <v>1</v>
      </c>
      <c r="R13" s="244"/>
      <c r="S13" s="244"/>
      <c r="T13" s="138"/>
      <c r="U13" s="139"/>
      <c r="V13" s="139"/>
      <c r="W13" s="140"/>
      <c r="X13" s="142"/>
      <c r="Y13" s="16"/>
      <c r="Z13" s="15"/>
      <c r="AA13" s="15"/>
      <c r="AB13" s="15"/>
      <c r="AC13" s="15"/>
      <c r="AD13" s="15"/>
      <c r="AE13" s="15"/>
    </row>
    <row r="14" spans="1:34" s="28" customFormat="1" ht="15.75" thickBot="1">
      <c r="A14" s="409"/>
      <c r="B14" s="187"/>
      <c r="C14" s="187" t="s">
        <v>77</v>
      </c>
      <c r="D14" s="27"/>
      <c r="E14" s="27"/>
      <c r="F14" s="27"/>
      <c r="G14" s="27"/>
      <c r="H14" s="11"/>
      <c r="I14" s="10"/>
      <c r="J14" s="10"/>
      <c r="K14" s="10"/>
      <c r="L14" s="241" t="s">
        <v>86</v>
      </c>
      <c r="M14" s="242"/>
      <c r="N14" s="238"/>
      <c r="O14" s="233">
        <f>SUMIF($L$26:$L$973,"LAB",$R$26:$R$973)</f>
        <v>0</v>
      </c>
      <c r="P14" s="233">
        <f>SUMIF($L$26:$L$980,"LAB",$S$26:$S$980)</f>
        <v>0</v>
      </c>
      <c r="Q14" s="234">
        <f t="shared" si="0"/>
        <v>0</v>
      </c>
      <c r="R14" s="245"/>
      <c r="S14" s="245"/>
      <c r="T14" s="11"/>
      <c r="U14" s="11"/>
      <c r="V14" s="11"/>
      <c r="W14" s="11"/>
      <c r="X14" s="10"/>
      <c r="Y14" s="10"/>
      <c r="Z14" s="10"/>
      <c r="AA14" s="10"/>
      <c r="AB14" s="10"/>
      <c r="AC14" s="10"/>
      <c r="AD14" s="10"/>
      <c r="AE14" s="11"/>
      <c r="AF14" s="27"/>
      <c r="AG14" s="27"/>
      <c r="AH14" s="8"/>
    </row>
    <row r="15" spans="1:31" ht="16.5" thickBot="1">
      <c r="A15" s="408" t="s">
        <v>65</v>
      </c>
      <c r="B15" s="237" t="s">
        <v>100</v>
      </c>
      <c r="C15" s="187" t="s">
        <v>78</v>
      </c>
      <c r="D15" s="138"/>
      <c r="E15" s="138"/>
      <c r="F15" s="138"/>
      <c r="G15" s="138"/>
      <c r="H15" s="15"/>
      <c r="I15" s="15"/>
      <c r="J15" s="143"/>
      <c r="K15" s="2"/>
      <c r="L15" s="241" t="s">
        <v>87</v>
      </c>
      <c r="M15" s="242"/>
      <c r="N15" s="238"/>
      <c r="O15" s="233">
        <f>SUMIF($L$26:$L$973,"FRAG",$R$26:$R$973)</f>
        <v>0</v>
      </c>
      <c r="P15" s="233">
        <f>SUMIF($L$26:$L$980,"FRAG",$S$26:$S$980)</f>
        <v>0</v>
      </c>
      <c r="Q15" s="234">
        <f t="shared" si="0"/>
        <v>0</v>
      </c>
      <c r="R15" s="244"/>
      <c r="S15" s="244"/>
      <c r="T15" s="138"/>
      <c r="U15" s="139"/>
      <c r="V15" s="139"/>
      <c r="W15" s="140"/>
      <c r="X15" s="142"/>
      <c r="Y15" s="16"/>
      <c r="Z15" s="15"/>
      <c r="AA15" s="15"/>
      <c r="AB15" s="15"/>
      <c r="AC15" s="15"/>
      <c r="AD15" s="15"/>
      <c r="AE15" s="15"/>
    </row>
    <row r="16" spans="1:31" ht="16.5" thickBot="1">
      <c r="A16" s="409"/>
      <c r="B16" s="187"/>
      <c r="C16" s="187" t="s">
        <v>79</v>
      </c>
      <c r="D16" s="138"/>
      <c r="E16" s="138"/>
      <c r="F16" s="138"/>
      <c r="G16" s="138"/>
      <c r="H16" s="15"/>
      <c r="I16" s="15"/>
      <c r="J16" s="143"/>
      <c r="K16" s="2"/>
      <c r="L16" s="241" t="s">
        <v>88</v>
      </c>
      <c r="M16" s="242"/>
      <c r="N16" s="238"/>
      <c r="O16" s="233">
        <f>SUMIF($L$26:$L$973,"VER",$R$26:$R$973)</f>
        <v>0</v>
      </c>
      <c r="P16" s="233">
        <f>SUMIF($L$26:$L$980,"VER",$S$26:$S$980)</f>
        <v>0</v>
      </c>
      <c r="Q16" s="234">
        <f t="shared" si="0"/>
        <v>0</v>
      </c>
      <c r="R16" s="244"/>
      <c r="S16" s="244"/>
      <c r="T16" s="138"/>
      <c r="U16" s="139"/>
      <c r="V16" s="139"/>
      <c r="W16" s="140"/>
      <c r="X16" s="142"/>
      <c r="Y16" s="16"/>
      <c r="Z16" s="15"/>
      <c r="AA16" s="15"/>
      <c r="AB16" s="15"/>
      <c r="AC16" s="15"/>
      <c r="AD16" s="15"/>
      <c r="AE16" s="15"/>
    </row>
    <row r="17" spans="1:31" ht="16.5" thickBot="1">
      <c r="A17" s="137"/>
      <c r="B17" s="137"/>
      <c r="C17" s="2"/>
      <c r="D17" s="138"/>
      <c r="E17" s="138"/>
      <c r="F17" s="138"/>
      <c r="G17" s="138"/>
      <c r="H17" s="15"/>
      <c r="I17" s="15"/>
      <c r="J17" s="143"/>
      <c r="K17" s="2"/>
      <c r="L17" s="241" t="s">
        <v>89</v>
      </c>
      <c r="M17" s="242"/>
      <c r="N17" s="238"/>
      <c r="O17" s="233">
        <f>SUMIF($L$26:$L$980,"ROC",$R$26:$R$980)</f>
        <v>0</v>
      </c>
      <c r="P17" s="233">
        <f>SUMIF($L$26:$L$980,"ROC",$S$26:$S$980)</f>
        <v>0</v>
      </c>
      <c r="Q17" s="234">
        <f t="shared" si="0"/>
        <v>0</v>
      </c>
      <c r="R17" s="244"/>
      <c r="S17" s="244"/>
      <c r="T17" s="138"/>
      <c r="U17" s="139"/>
      <c r="V17" s="139"/>
      <c r="W17" s="140"/>
      <c r="X17" s="142"/>
      <c r="Y17" s="16"/>
      <c r="Z17" s="15"/>
      <c r="AA17" s="15"/>
      <c r="AB17" s="15"/>
      <c r="AC17" s="15"/>
      <c r="AD17" s="15"/>
      <c r="AE17" s="15"/>
    </row>
    <row r="18" spans="1:34" s="28" customFormat="1" ht="15.75" thickBot="1">
      <c r="A18" s="50"/>
      <c r="B18" s="27"/>
      <c r="C18" s="29"/>
      <c r="D18" s="27"/>
      <c r="E18" s="27"/>
      <c r="F18" s="27"/>
      <c r="G18" s="27"/>
      <c r="H18" s="11"/>
      <c r="I18" s="10"/>
      <c r="J18" s="10"/>
      <c r="K18" s="10"/>
      <c r="L18" s="241" t="s">
        <v>96</v>
      </c>
      <c r="M18" s="242"/>
      <c r="N18" s="238"/>
      <c r="O18" s="233">
        <f>SUMIF($Y$26:$Y$980,"DOCBUR",$AB$26:$AB$980)</f>
        <v>0.18</v>
      </c>
      <c r="P18" s="233">
        <f>SUMIF($Y$26:$Y$980,"DOCBUR",$AC$26:$AC$980)</f>
        <v>0</v>
      </c>
      <c r="Q18" s="234">
        <f t="shared" si="0"/>
        <v>0.18</v>
      </c>
      <c r="R18" s="245"/>
      <c r="S18" s="245"/>
      <c r="T18" s="11"/>
      <c r="U18" s="11"/>
      <c r="V18" s="11"/>
      <c r="W18" s="11"/>
      <c r="X18" s="10"/>
      <c r="Y18" s="10"/>
      <c r="Z18" s="10"/>
      <c r="AA18" s="10"/>
      <c r="AB18" s="10"/>
      <c r="AC18" s="10"/>
      <c r="AD18" s="10"/>
      <c r="AE18" s="11"/>
      <c r="AF18" s="27"/>
      <c r="AG18" s="27"/>
      <c r="AH18" s="8"/>
    </row>
    <row r="19" spans="1:31" ht="16.5" thickBot="1">
      <c r="A19" s="137"/>
      <c r="B19" s="137"/>
      <c r="C19" s="2"/>
      <c r="D19" s="138"/>
      <c r="E19" s="138"/>
      <c r="F19" s="138"/>
      <c r="G19" s="138"/>
      <c r="H19" s="15"/>
      <c r="I19" s="15"/>
      <c r="J19" s="143"/>
      <c r="K19" s="2"/>
      <c r="L19" s="241" t="s">
        <v>97</v>
      </c>
      <c r="M19" s="242"/>
      <c r="N19" s="238"/>
      <c r="O19" s="233">
        <f>SUMIF($Y$26:$Y$980,"DOCBIBLIO",$AB$26:$AB$980)</f>
        <v>0</v>
      </c>
      <c r="P19" s="233">
        <f>SUMIF($Y$26:$Y$980,"DOCBIBLIO",$AC$26:$AC$980)</f>
        <v>0</v>
      </c>
      <c r="Q19" s="234">
        <f t="shared" si="0"/>
        <v>0</v>
      </c>
      <c r="R19" s="244"/>
      <c r="S19" s="244"/>
      <c r="T19" s="138"/>
      <c r="U19" s="139"/>
      <c r="V19" s="139"/>
      <c r="W19" s="140"/>
      <c r="X19" s="142"/>
      <c r="Y19" s="16"/>
      <c r="Z19" s="15"/>
      <c r="AA19" s="15"/>
      <c r="AB19" s="15"/>
      <c r="AC19" s="15"/>
      <c r="AD19" s="15"/>
      <c r="AE19" s="15"/>
    </row>
    <row r="20" spans="1:31" ht="15.75">
      <c r="A20" s="137"/>
      <c r="B20" s="137"/>
      <c r="C20" s="2"/>
      <c r="D20" s="138"/>
      <c r="E20" s="138"/>
      <c r="F20" s="138"/>
      <c r="G20" s="138"/>
      <c r="H20" s="15"/>
      <c r="I20" s="15"/>
      <c r="J20" s="143"/>
      <c r="K20" s="2"/>
      <c r="L20" s="137"/>
      <c r="M20" s="138"/>
      <c r="N20" s="138"/>
      <c r="O20" s="139"/>
      <c r="P20" s="140"/>
      <c r="Q20" s="142"/>
      <c r="R20" s="244"/>
      <c r="S20" s="244"/>
      <c r="T20" s="138"/>
      <c r="U20" s="139"/>
      <c r="V20" s="139"/>
      <c r="W20" s="140"/>
      <c r="X20" s="142"/>
      <c r="Y20" s="16"/>
      <c r="Z20" s="15"/>
      <c r="AA20" s="15"/>
      <c r="AB20" s="15"/>
      <c r="AC20" s="15"/>
      <c r="AD20" s="15"/>
      <c r="AE20" s="15"/>
    </row>
    <row r="21" spans="1:34" s="28" customFormat="1" ht="13.5" thickBot="1">
      <c r="A21" s="50"/>
      <c r="B21" s="27"/>
      <c r="C21" s="29"/>
      <c r="D21" s="27"/>
      <c r="E21" s="27"/>
      <c r="F21" s="27"/>
      <c r="G21" s="27"/>
      <c r="H21" s="11"/>
      <c r="I21" s="10"/>
      <c r="J21" s="10"/>
      <c r="K21" s="10"/>
      <c r="L21" s="27"/>
      <c r="M21" s="27"/>
      <c r="N21" s="27"/>
      <c r="O21" s="27"/>
      <c r="P21" s="27"/>
      <c r="Q21" s="27"/>
      <c r="R21" s="27"/>
      <c r="S21" s="27"/>
      <c r="T21" s="11"/>
      <c r="U21" s="11"/>
      <c r="V21" s="11"/>
      <c r="W21" s="11"/>
      <c r="X21" s="10"/>
      <c r="Y21" s="10"/>
      <c r="Z21" s="10"/>
      <c r="AA21" s="10"/>
      <c r="AB21" s="10"/>
      <c r="AC21" s="10"/>
      <c r="AD21" s="10"/>
      <c r="AE21" s="11"/>
      <c r="AF21" s="27"/>
      <c r="AG21" s="27"/>
      <c r="AH21" s="8"/>
    </row>
    <row r="22" spans="1:31" ht="12.75">
      <c r="A22" s="375" t="s">
        <v>16</v>
      </c>
      <c r="B22" s="376"/>
      <c r="C22" s="377"/>
      <c r="D22" s="377"/>
      <c r="E22" s="377"/>
      <c r="F22" s="377"/>
      <c r="G22" s="378"/>
      <c r="H22" s="372" t="s">
        <v>27</v>
      </c>
      <c r="I22" s="373"/>
      <c r="J22" s="373"/>
      <c r="K22" s="374"/>
      <c r="L22" s="372" t="s">
        <v>55</v>
      </c>
      <c r="M22" s="373"/>
      <c r="N22" s="373"/>
      <c r="O22" s="373"/>
      <c r="P22" s="373"/>
      <c r="Q22" s="373"/>
      <c r="R22" s="374"/>
      <c r="S22" s="163"/>
      <c r="T22" s="390" t="s">
        <v>95</v>
      </c>
      <c r="U22" s="391"/>
      <c r="V22" s="391"/>
      <c r="W22" s="391"/>
      <c r="X22" s="391"/>
      <c r="Y22" s="404" t="s">
        <v>35</v>
      </c>
      <c r="Z22" s="405"/>
      <c r="AA22" s="405"/>
      <c r="AB22" s="405"/>
      <c r="AC22" s="191"/>
      <c r="AD22" s="167"/>
      <c r="AE22" s="395" t="s">
        <v>0</v>
      </c>
    </row>
    <row r="23" spans="1:31" ht="12.75" customHeight="1">
      <c r="A23" s="382" t="s">
        <v>24</v>
      </c>
      <c r="B23" s="384" t="s">
        <v>25</v>
      </c>
      <c r="C23" s="385"/>
      <c r="D23" s="385"/>
      <c r="E23" s="385"/>
      <c r="F23" s="386"/>
      <c r="G23" s="383" t="s">
        <v>19</v>
      </c>
      <c r="H23" s="379"/>
      <c r="I23" s="380"/>
      <c r="J23" s="380"/>
      <c r="K23" s="381" t="s">
        <v>22</v>
      </c>
      <c r="L23" s="392" t="s">
        <v>4</v>
      </c>
      <c r="M23" s="393" t="s">
        <v>26</v>
      </c>
      <c r="N23" s="393" t="s">
        <v>20</v>
      </c>
      <c r="O23" s="380" t="s">
        <v>30</v>
      </c>
      <c r="P23" s="380"/>
      <c r="Q23" s="380"/>
      <c r="R23" s="388" t="s">
        <v>722</v>
      </c>
      <c r="S23" s="388" t="s">
        <v>92</v>
      </c>
      <c r="T23" s="379" t="s">
        <v>90</v>
      </c>
      <c r="U23" s="387" t="s">
        <v>44</v>
      </c>
      <c r="V23" s="387" t="s">
        <v>93</v>
      </c>
      <c r="W23" s="387" t="s">
        <v>48</v>
      </c>
      <c r="X23" s="394" t="s">
        <v>45</v>
      </c>
      <c r="Y23" s="401" t="s">
        <v>31</v>
      </c>
      <c r="Z23" s="399" t="s">
        <v>26</v>
      </c>
      <c r="AA23" s="399" t="s">
        <v>724</v>
      </c>
      <c r="AB23" s="399" t="s">
        <v>723</v>
      </c>
      <c r="AC23" s="387" t="s">
        <v>92</v>
      </c>
      <c r="AD23" s="398" t="s">
        <v>56</v>
      </c>
      <c r="AE23" s="396"/>
    </row>
    <row r="24" spans="1:31" ht="23.25" customHeight="1">
      <c r="A24" s="382"/>
      <c r="B24" s="25" t="s">
        <v>37</v>
      </c>
      <c r="C24" s="51" t="s">
        <v>17</v>
      </c>
      <c r="D24" s="51" t="s">
        <v>18</v>
      </c>
      <c r="E24" s="51" t="s">
        <v>23</v>
      </c>
      <c r="F24" s="120" t="s">
        <v>41</v>
      </c>
      <c r="G24" s="383" t="s">
        <v>19</v>
      </c>
      <c r="H24" s="123" t="s">
        <v>17</v>
      </c>
      <c r="I24" s="12" t="s">
        <v>18</v>
      </c>
      <c r="J24" s="12" t="s">
        <v>19</v>
      </c>
      <c r="K24" s="381"/>
      <c r="L24" s="392"/>
      <c r="M24" s="393" t="s">
        <v>26</v>
      </c>
      <c r="N24" s="393" t="s">
        <v>20</v>
      </c>
      <c r="O24" s="51" t="s">
        <v>80</v>
      </c>
      <c r="P24" s="51" t="s">
        <v>81</v>
      </c>
      <c r="Q24" s="51" t="s">
        <v>21</v>
      </c>
      <c r="R24" s="410"/>
      <c r="S24" s="389"/>
      <c r="T24" s="379"/>
      <c r="U24" s="387"/>
      <c r="V24" s="387"/>
      <c r="W24" s="387"/>
      <c r="X24" s="387"/>
      <c r="Y24" s="402"/>
      <c r="Z24" s="400"/>
      <c r="AA24" s="400"/>
      <c r="AB24" s="400"/>
      <c r="AC24" s="403"/>
      <c r="AD24" s="398"/>
      <c r="AE24" s="397"/>
    </row>
    <row r="25" spans="1:31" ht="12.75">
      <c r="A25" s="213"/>
      <c r="B25" s="214"/>
      <c r="C25" s="215"/>
      <c r="D25" s="215"/>
      <c r="E25" s="215"/>
      <c r="F25" s="215"/>
      <c r="G25" s="216"/>
      <c r="H25" s="217"/>
      <c r="I25" s="218"/>
      <c r="J25" s="218"/>
      <c r="K25" s="219"/>
      <c r="L25" s="213"/>
      <c r="M25" s="220"/>
      <c r="N25" s="220"/>
      <c r="O25" s="215"/>
      <c r="P25" s="215"/>
      <c r="Q25" s="215"/>
      <c r="R25" s="221"/>
      <c r="S25" s="222"/>
      <c r="T25" s="223"/>
      <c r="U25" s="223"/>
      <c r="V25" s="223"/>
      <c r="W25" s="223"/>
      <c r="X25" s="223"/>
      <c r="Y25" s="225"/>
      <c r="Z25" s="223"/>
      <c r="AA25" s="223"/>
      <c r="AB25" s="223"/>
      <c r="AC25" s="223"/>
      <c r="AD25" s="224"/>
      <c r="AE25" s="221"/>
    </row>
    <row r="26" spans="1:31" s="22" customFormat="1" ht="12.75">
      <c r="A26" s="199" t="s">
        <v>718</v>
      </c>
      <c r="B26" s="200" t="s">
        <v>122</v>
      </c>
      <c r="C26" s="195" t="s">
        <v>733</v>
      </c>
      <c r="D26" s="313" t="s">
        <v>145</v>
      </c>
      <c r="E26" s="321">
        <v>421</v>
      </c>
      <c r="F26" s="313"/>
      <c r="G26" s="316" t="s">
        <v>568</v>
      </c>
      <c r="H26" s="322"/>
      <c r="I26" s="323"/>
      <c r="J26" s="314"/>
      <c r="K26" s="324" t="s">
        <v>768</v>
      </c>
      <c r="L26" s="201" t="s">
        <v>32</v>
      </c>
      <c r="M26" s="205" t="s">
        <v>134</v>
      </c>
      <c r="N26" s="205">
        <v>1</v>
      </c>
      <c r="O26" s="205">
        <v>100</v>
      </c>
      <c r="P26" s="205">
        <v>45</v>
      </c>
      <c r="Q26" s="205">
        <v>87</v>
      </c>
      <c r="R26" s="128">
        <f>(O26*P26*Q26)/1000000</f>
        <v>0.3915</v>
      </c>
      <c r="S26" s="231">
        <f aca="true" t="shared" si="1" ref="S26:S50">IF(T26="O",R26,0)</f>
        <v>0</v>
      </c>
      <c r="T26" s="207" t="s">
        <v>719</v>
      </c>
      <c r="U26" s="202"/>
      <c r="V26" s="202"/>
      <c r="W26" s="208"/>
      <c r="X26" s="208"/>
      <c r="Y26" s="209" t="s">
        <v>60</v>
      </c>
      <c r="Z26" s="210"/>
      <c r="AA26" s="202">
        <v>1</v>
      </c>
      <c r="AB26" s="202">
        <v>0.06</v>
      </c>
      <c r="AC26" s="235">
        <f aca="true" t="shared" si="2" ref="AC26:AC50">IF(AD26="O",AB26,0)</f>
        <v>0</v>
      </c>
      <c r="AD26" s="211" t="s">
        <v>719</v>
      </c>
      <c r="AE26" s="212"/>
    </row>
    <row r="27" spans="1:31" s="22" customFormat="1" ht="12.75">
      <c r="A27" s="199" t="s">
        <v>718</v>
      </c>
      <c r="B27" s="200" t="s">
        <v>122</v>
      </c>
      <c r="C27" s="195" t="s">
        <v>733</v>
      </c>
      <c r="D27" s="313" t="s">
        <v>145</v>
      </c>
      <c r="E27" s="321">
        <v>421</v>
      </c>
      <c r="F27" s="313"/>
      <c r="G27" s="316" t="s">
        <v>569</v>
      </c>
      <c r="H27" s="322"/>
      <c r="I27" s="323"/>
      <c r="J27" s="314"/>
      <c r="K27" s="324" t="s">
        <v>768</v>
      </c>
      <c r="L27" s="201" t="s">
        <v>32</v>
      </c>
      <c r="M27" s="205" t="s">
        <v>124</v>
      </c>
      <c r="N27" s="205">
        <v>1</v>
      </c>
      <c r="O27" s="205">
        <v>100</v>
      </c>
      <c r="P27" s="205">
        <v>45</v>
      </c>
      <c r="Q27" s="205">
        <v>106</v>
      </c>
      <c r="R27" s="128">
        <f>(O27*P27*Q27)/1000000</f>
        <v>0.477</v>
      </c>
      <c r="S27" s="231">
        <f t="shared" si="1"/>
        <v>0</v>
      </c>
      <c r="T27" s="207" t="s">
        <v>719</v>
      </c>
      <c r="U27" s="202"/>
      <c r="V27" s="202"/>
      <c r="W27" s="208"/>
      <c r="X27" s="208"/>
      <c r="Y27" s="209"/>
      <c r="Z27" s="210"/>
      <c r="AA27" s="202"/>
      <c r="AB27" s="202"/>
      <c r="AC27" s="235">
        <f t="shared" si="2"/>
        <v>0</v>
      </c>
      <c r="AD27" s="211"/>
      <c r="AE27" s="212"/>
    </row>
    <row r="28" spans="1:31" s="22" customFormat="1" ht="12.75">
      <c r="A28" s="199" t="s">
        <v>718</v>
      </c>
      <c r="B28" s="200" t="s">
        <v>122</v>
      </c>
      <c r="C28" s="195" t="s">
        <v>733</v>
      </c>
      <c r="D28" s="313" t="s">
        <v>145</v>
      </c>
      <c r="E28" s="321">
        <v>421</v>
      </c>
      <c r="F28" s="325"/>
      <c r="G28" s="316" t="s">
        <v>570</v>
      </c>
      <c r="H28" s="336"/>
      <c r="I28" s="337"/>
      <c r="J28" s="338"/>
      <c r="K28" s="326" t="s">
        <v>768</v>
      </c>
      <c r="L28" s="201" t="s">
        <v>32</v>
      </c>
      <c r="M28" s="53" t="s">
        <v>124</v>
      </c>
      <c r="N28" s="205">
        <v>1</v>
      </c>
      <c r="O28" s="53">
        <v>120</v>
      </c>
      <c r="P28" s="53">
        <v>48</v>
      </c>
      <c r="Q28" s="53">
        <v>197</v>
      </c>
      <c r="R28" s="128">
        <f>(O28*P28*Q28)/1000000</f>
        <v>1.13472</v>
      </c>
      <c r="S28" s="231">
        <f t="shared" si="1"/>
        <v>0</v>
      </c>
      <c r="T28" s="207" t="s">
        <v>719</v>
      </c>
      <c r="U28" s="56"/>
      <c r="V28" s="56"/>
      <c r="W28" s="121"/>
      <c r="X28" s="121"/>
      <c r="Y28" s="171"/>
      <c r="Z28" s="58"/>
      <c r="AA28" s="56"/>
      <c r="AB28" s="188"/>
      <c r="AC28" s="235">
        <f t="shared" si="2"/>
        <v>0</v>
      </c>
      <c r="AD28" s="168"/>
      <c r="AE28" s="59"/>
    </row>
    <row r="29" spans="1:31" s="22" customFormat="1" ht="12.75">
      <c r="A29" s="199" t="s">
        <v>718</v>
      </c>
      <c r="B29" s="200" t="s">
        <v>122</v>
      </c>
      <c r="C29" s="195" t="s">
        <v>733</v>
      </c>
      <c r="D29" s="313" t="s">
        <v>145</v>
      </c>
      <c r="E29" s="321">
        <v>421</v>
      </c>
      <c r="F29" s="313"/>
      <c r="G29" s="316" t="s">
        <v>571</v>
      </c>
      <c r="H29" s="322"/>
      <c r="I29" s="323"/>
      <c r="J29" s="314"/>
      <c r="K29" s="324" t="s">
        <v>768</v>
      </c>
      <c r="L29" s="201" t="s">
        <v>32</v>
      </c>
      <c r="M29" s="205" t="s">
        <v>124</v>
      </c>
      <c r="N29" s="205">
        <v>1</v>
      </c>
      <c r="O29" s="205">
        <v>52</v>
      </c>
      <c r="P29" s="205">
        <v>34</v>
      </c>
      <c r="Q29" s="205">
        <v>105</v>
      </c>
      <c r="R29" s="128">
        <f>(O29*P29*Q29)/1000000</f>
        <v>0.18564</v>
      </c>
      <c r="S29" s="231">
        <f t="shared" si="1"/>
        <v>0</v>
      </c>
      <c r="T29" s="207" t="s">
        <v>719</v>
      </c>
      <c r="U29" s="202"/>
      <c r="V29" s="202"/>
      <c r="W29" s="208"/>
      <c r="X29" s="208"/>
      <c r="Y29" s="209"/>
      <c r="Z29" s="210"/>
      <c r="AA29" s="202"/>
      <c r="AB29" s="202"/>
      <c r="AC29" s="235">
        <f t="shared" si="2"/>
        <v>0</v>
      </c>
      <c r="AD29" s="211"/>
      <c r="AE29" s="212" t="s">
        <v>147</v>
      </c>
    </row>
    <row r="30" spans="1:31" s="22" customFormat="1" ht="12.75">
      <c r="A30" s="199" t="s">
        <v>718</v>
      </c>
      <c r="B30" s="200" t="s">
        <v>122</v>
      </c>
      <c r="C30" s="195" t="s">
        <v>733</v>
      </c>
      <c r="D30" s="200" t="s">
        <v>145</v>
      </c>
      <c r="E30" s="277">
        <v>421</v>
      </c>
      <c r="F30" s="200" t="s">
        <v>744</v>
      </c>
      <c r="G30" s="226" t="s">
        <v>572</v>
      </c>
      <c r="H30" s="201">
        <v>1222</v>
      </c>
      <c r="I30" s="202">
        <v>2</v>
      </c>
      <c r="J30" s="203" t="s">
        <v>735</v>
      </c>
      <c r="K30" s="204"/>
      <c r="L30" s="201" t="s">
        <v>32</v>
      </c>
      <c r="M30" s="205" t="s">
        <v>111</v>
      </c>
      <c r="N30" s="205">
        <v>1</v>
      </c>
      <c r="O30" s="205">
        <v>50</v>
      </c>
      <c r="P30" s="205">
        <v>40</v>
      </c>
      <c r="Q30" s="205">
        <v>77</v>
      </c>
      <c r="R30" s="128">
        <f>(O30*P30*Q30)/1000000</f>
        <v>0.154</v>
      </c>
      <c r="S30" s="231">
        <f t="shared" si="1"/>
        <v>0</v>
      </c>
      <c r="T30" s="207" t="s">
        <v>719</v>
      </c>
      <c r="U30" s="202"/>
      <c r="V30" s="202"/>
      <c r="W30" s="208"/>
      <c r="X30" s="208"/>
      <c r="Y30" s="209"/>
      <c r="Z30" s="210"/>
      <c r="AA30" s="202"/>
      <c r="AB30" s="202"/>
      <c r="AC30" s="235">
        <f t="shared" si="2"/>
        <v>0</v>
      </c>
      <c r="AD30" s="211"/>
      <c r="AE30" s="212"/>
    </row>
    <row r="31" spans="1:31" s="22" customFormat="1" ht="12.75">
      <c r="A31" s="199" t="s">
        <v>718</v>
      </c>
      <c r="B31" s="200" t="s">
        <v>122</v>
      </c>
      <c r="C31" s="195" t="s">
        <v>733</v>
      </c>
      <c r="D31" s="313" t="s">
        <v>145</v>
      </c>
      <c r="E31" s="321">
        <v>421</v>
      </c>
      <c r="F31" s="325"/>
      <c r="G31" s="316" t="s">
        <v>573</v>
      </c>
      <c r="H31" s="336"/>
      <c r="I31" s="337"/>
      <c r="J31" s="338"/>
      <c r="K31" s="326" t="s">
        <v>768</v>
      </c>
      <c r="L31" s="201" t="s">
        <v>32</v>
      </c>
      <c r="M31" s="53" t="s">
        <v>149</v>
      </c>
      <c r="N31" s="205">
        <v>1</v>
      </c>
      <c r="O31" s="53">
        <v>150</v>
      </c>
      <c r="P31" s="53">
        <v>80</v>
      </c>
      <c r="Q31" s="53">
        <v>73</v>
      </c>
      <c r="R31" s="55">
        <v>0.86</v>
      </c>
      <c r="S31" s="231">
        <f t="shared" si="1"/>
        <v>0</v>
      </c>
      <c r="T31" s="207" t="s">
        <v>719</v>
      </c>
      <c r="U31" s="56"/>
      <c r="V31" s="56"/>
      <c r="W31" s="121"/>
      <c r="X31" s="121"/>
      <c r="Y31" s="171"/>
      <c r="Z31" s="58"/>
      <c r="AA31" s="56"/>
      <c r="AB31" s="188"/>
      <c r="AC31" s="235">
        <f t="shared" si="2"/>
        <v>0</v>
      </c>
      <c r="AD31" s="168"/>
      <c r="AE31" s="59"/>
    </row>
    <row r="32" spans="1:31" s="22" customFormat="1" ht="12.75">
      <c r="A32" s="199" t="s">
        <v>718</v>
      </c>
      <c r="B32" s="200" t="s">
        <v>122</v>
      </c>
      <c r="C32" s="195" t="s">
        <v>733</v>
      </c>
      <c r="D32" s="313" t="s">
        <v>145</v>
      </c>
      <c r="E32" s="321">
        <v>421</v>
      </c>
      <c r="F32" s="325"/>
      <c r="G32" s="316" t="s">
        <v>574</v>
      </c>
      <c r="H32" s="336"/>
      <c r="I32" s="337"/>
      <c r="J32" s="338"/>
      <c r="K32" s="326" t="s">
        <v>770</v>
      </c>
      <c r="L32" s="201" t="s">
        <v>32</v>
      </c>
      <c r="M32" s="53" t="s">
        <v>149</v>
      </c>
      <c r="N32" s="205">
        <v>1</v>
      </c>
      <c r="O32" s="53">
        <v>150</v>
      </c>
      <c r="P32" s="53">
        <v>75</v>
      </c>
      <c r="Q32" s="53">
        <v>73</v>
      </c>
      <c r="R32" s="55">
        <v>0.86</v>
      </c>
      <c r="S32" s="231">
        <f t="shared" si="1"/>
        <v>0.86</v>
      </c>
      <c r="T32" s="207" t="s">
        <v>99</v>
      </c>
      <c r="U32" s="56"/>
      <c r="V32" s="56"/>
      <c r="W32" s="121"/>
      <c r="X32" s="121"/>
      <c r="Y32" s="171"/>
      <c r="Z32" s="58"/>
      <c r="AA32" s="56"/>
      <c r="AB32" s="188"/>
      <c r="AC32" s="235">
        <f t="shared" si="2"/>
        <v>0</v>
      </c>
      <c r="AD32" s="168"/>
      <c r="AE32" s="59" t="s">
        <v>147</v>
      </c>
    </row>
    <row r="33" spans="1:31" s="22" customFormat="1" ht="12.75">
      <c r="A33" s="199" t="s">
        <v>718</v>
      </c>
      <c r="B33" s="200" t="s">
        <v>122</v>
      </c>
      <c r="C33" s="195" t="s">
        <v>733</v>
      </c>
      <c r="D33" s="313" t="s">
        <v>145</v>
      </c>
      <c r="E33" s="321">
        <v>421</v>
      </c>
      <c r="F33" s="315"/>
      <c r="G33" s="316" t="s">
        <v>575</v>
      </c>
      <c r="H33" s="317"/>
      <c r="I33" s="318"/>
      <c r="J33" s="319"/>
      <c r="K33" s="320" t="s">
        <v>770</v>
      </c>
      <c r="L33" s="201" t="s">
        <v>32</v>
      </c>
      <c r="M33" s="53" t="s">
        <v>149</v>
      </c>
      <c r="N33" s="205">
        <v>1</v>
      </c>
      <c r="O33" s="53">
        <v>150</v>
      </c>
      <c r="P33" s="53">
        <v>75</v>
      </c>
      <c r="Q33" s="53">
        <v>73</v>
      </c>
      <c r="R33" s="55">
        <v>0.86</v>
      </c>
      <c r="S33" s="231">
        <f t="shared" si="1"/>
        <v>0.86</v>
      </c>
      <c r="T33" s="207" t="s">
        <v>99</v>
      </c>
      <c r="U33" s="129"/>
      <c r="V33" s="129"/>
      <c r="W33" s="130"/>
      <c r="X33" s="130"/>
      <c r="Y33" s="172"/>
      <c r="Z33" s="132"/>
      <c r="AA33" s="129"/>
      <c r="AB33" s="189"/>
      <c r="AC33" s="235">
        <f t="shared" si="2"/>
        <v>0</v>
      </c>
      <c r="AD33" s="169"/>
      <c r="AE33" s="133"/>
    </row>
    <row r="34" spans="1:31" s="22" customFormat="1" ht="12.75">
      <c r="A34" s="199" t="s">
        <v>718</v>
      </c>
      <c r="B34" s="200" t="s">
        <v>122</v>
      </c>
      <c r="C34" s="195" t="s">
        <v>733</v>
      </c>
      <c r="D34" s="313" t="s">
        <v>145</v>
      </c>
      <c r="E34" s="321">
        <v>421</v>
      </c>
      <c r="F34" s="315"/>
      <c r="G34" s="316" t="s">
        <v>576</v>
      </c>
      <c r="H34" s="317"/>
      <c r="I34" s="318"/>
      <c r="J34" s="319"/>
      <c r="K34" s="320" t="s">
        <v>768</v>
      </c>
      <c r="L34" s="201" t="s">
        <v>32</v>
      </c>
      <c r="M34" s="127" t="s">
        <v>113</v>
      </c>
      <c r="N34" s="205">
        <v>1</v>
      </c>
      <c r="O34" s="127"/>
      <c r="P34" s="127"/>
      <c r="Q34" s="127"/>
      <c r="R34" s="128">
        <v>0.5</v>
      </c>
      <c r="S34" s="231">
        <f t="shared" si="1"/>
        <v>0</v>
      </c>
      <c r="T34" s="207" t="s">
        <v>719</v>
      </c>
      <c r="U34" s="129"/>
      <c r="V34" s="129"/>
      <c r="W34" s="130"/>
      <c r="X34" s="130"/>
      <c r="Y34" s="172"/>
      <c r="Z34" s="132"/>
      <c r="AA34" s="129"/>
      <c r="AB34" s="189"/>
      <c r="AC34" s="235">
        <f t="shared" si="2"/>
        <v>0</v>
      </c>
      <c r="AD34" s="169"/>
      <c r="AE34" s="133"/>
    </row>
    <row r="35" spans="1:31" s="22" customFormat="1" ht="12.75">
      <c r="A35" s="199" t="s">
        <v>718</v>
      </c>
      <c r="B35" s="200" t="s">
        <v>122</v>
      </c>
      <c r="C35" s="195" t="s">
        <v>733</v>
      </c>
      <c r="D35" s="313" t="s">
        <v>145</v>
      </c>
      <c r="E35" s="321">
        <v>421</v>
      </c>
      <c r="F35" s="315"/>
      <c r="G35" s="316" t="s">
        <v>577</v>
      </c>
      <c r="H35" s="317"/>
      <c r="I35" s="318"/>
      <c r="J35" s="319"/>
      <c r="K35" s="320" t="s">
        <v>768</v>
      </c>
      <c r="L35" s="201" t="s">
        <v>32</v>
      </c>
      <c r="M35" s="127" t="s">
        <v>113</v>
      </c>
      <c r="N35" s="205">
        <v>1</v>
      </c>
      <c r="O35" s="127"/>
      <c r="P35" s="127"/>
      <c r="Q35" s="127"/>
      <c r="R35" s="128">
        <v>0.5</v>
      </c>
      <c r="S35" s="231">
        <f t="shared" si="1"/>
        <v>0</v>
      </c>
      <c r="T35" s="207" t="s">
        <v>719</v>
      </c>
      <c r="U35" s="129"/>
      <c r="V35" s="129"/>
      <c r="W35" s="130"/>
      <c r="X35" s="130"/>
      <c r="Y35" s="172"/>
      <c r="Z35" s="132"/>
      <c r="AA35" s="129"/>
      <c r="AB35" s="189"/>
      <c r="AC35" s="235">
        <f t="shared" si="2"/>
        <v>0</v>
      </c>
      <c r="AD35" s="169"/>
      <c r="AE35" s="133"/>
    </row>
    <row r="36" spans="1:31" s="22" customFormat="1" ht="12.75">
      <c r="A36" s="199" t="s">
        <v>718</v>
      </c>
      <c r="B36" s="200" t="s">
        <v>122</v>
      </c>
      <c r="C36" s="195" t="s">
        <v>733</v>
      </c>
      <c r="D36" s="313" t="s">
        <v>145</v>
      </c>
      <c r="E36" s="321">
        <v>421</v>
      </c>
      <c r="F36" s="315"/>
      <c r="G36" s="316" t="s">
        <v>578</v>
      </c>
      <c r="H36" s="317"/>
      <c r="I36" s="318"/>
      <c r="J36" s="319"/>
      <c r="K36" s="320" t="s">
        <v>768</v>
      </c>
      <c r="L36" s="201" t="s">
        <v>32</v>
      </c>
      <c r="M36" s="127" t="s">
        <v>113</v>
      </c>
      <c r="N36" s="205">
        <v>1</v>
      </c>
      <c r="O36" s="127"/>
      <c r="P36" s="127"/>
      <c r="Q36" s="127"/>
      <c r="R36" s="128">
        <v>0.5</v>
      </c>
      <c r="S36" s="231">
        <f t="shared" si="1"/>
        <v>0</v>
      </c>
      <c r="T36" s="207" t="s">
        <v>719</v>
      </c>
      <c r="U36" s="129"/>
      <c r="V36" s="129"/>
      <c r="W36" s="130"/>
      <c r="X36" s="130"/>
      <c r="Y36" s="172"/>
      <c r="Z36" s="132"/>
      <c r="AA36" s="129"/>
      <c r="AB36" s="189"/>
      <c r="AC36" s="235">
        <f t="shared" si="2"/>
        <v>0</v>
      </c>
      <c r="AD36" s="169"/>
      <c r="AE36" s="133"/>
    </row>
    <row r="37" spans="1:31" s="22" customFormat="1" ht="12.75">
      <c r="A37" s="199" t="s">
        <v>718</v>
      </c>
      <c r="B37" s="200" t="s">
        <v>122</v>
      </c>
      <c r="C37" s="195" t="s">
        <v>733</v>
      </c>
      <c r="D37" s="313" t="s">
        <v>145</v>
      </c>
      <c r="E37" s="321">
        <v>421</v>
      </c>
      <c r="F37" s="315"/>
      <c r="G37" s="316" t="s">
        <v>579</v>
      </c>
      <c r="H37" s="317"/>
      <c r="I37" s="318"/>
      <c r="J37" s="319"/>
      <c r="K37" s="320" t="s">
        <v>768</v>
      </c>
      <c r="L37" s="201" t="s">
        <v>32</v>
      </c>
      <c r="M37" s="127" t="s">
        <v>113</v>
      </c>
      <c r="N37" s="205">
        <v>1</v>
      </c>
      <c r="O37" s="127"/>
      <c r="P37" s="127"/>
      <c r="Q37" s="127"/>
      <c r="R37" s="128">
        <v>0.5</v>
      </c>
      <c r="S37" s="231">
        <f t="shared" si="1"/>
        <v>0</v>
      </c>
      <c r="T37" s="207" t="s">
        <v>719</v>
      </c>
      <c r="U37" s="129"/>
      <c r="V37" s="129"/>
      <c r="W37" s="130"/>
      <c r="X37" s="130"/>
      <c r="Y37" s="172"/>
      <c r="Z37" s="132"/>
      <c r="AA37" s="129"/>
      <c r="AB37" s="189"/>
      <c r="AC37" s="235">
        <f t="shared" si="2"/>
        <v>0</v>
      </c>
      <c r="AD37" s="169"/>
      <c r="AE37" s="133"/>
    </row>
    <row r="38" spans="1:31" s="22" customFormat="1" ht="12.75">
      <c r="A38" s="199" t="s">
        <v>718</v>
      </c>
      <c r="B38" s="200" t="s">
        <v>122</v>
      </c>
      <c r="C38" s="195" t="s">
        <v>733</v>
      </c>
      <c r="D38" s="313" t="s">
        <v>145</v>
      </c>
      <c r="E38" s="321">
        <v>421</v>
      </c>
      <c r="F38" s="315"/>
      <c r="G38" s="316" t="s">
        <v>580</v>
      </c>
      <c r="H38" s="317"/>
      <c r="I38" s="318"/>
      <c r="J38" s="319"/>
      <c r="K38" s="320" t="s">
        <v>768</v>
      </c>
      <c r="L38" s="201" t="s">
        <v>32</v>
      </c>
      <c r="M38" s="127" t="s">
        <v>143</v>
      </c>
      <c r="N38" s="205">
        <v>1</v>
      </c>
      <c r="O38" s="127">
        <v>54</v>
      </c>
      <c r="P38" s="127">
        <v>28</v>
      </c>
      <c r="Q38" s="127">
        <v>50</v>
      </c>
      <c r="R38" s="128">
        <f>(O38*P38*Q38)/1000000</f>
        <v>0.0756</v>
      </c>
      <c r="S38" s="231">
        <f t="shared" si="1"/>
        <v>0</v>
      </c>
      <c r="T38" s="207" t="s">
        <v>719</v>
      </c>
      <c r="U38" s="129"/>
      <c r="V38" s="129"/>
      <c r="W38" s="130"/>
      <c r="X38" s="130"/>
      <c r="Y38" s="172"/>
      <c r="Z38" s="132"/>
      <c r="AA38" s="129"/>
      <c r="AB38" s="189"/>
      <c r="AC38" s="235">
        <f t="shared" si="2"/>
        <v>0</v>
      </c>
      <c r="AD38" s="169"/>
      <c r="AE38" s="133"/>
    </row>
    <row r="39" spans="1:31" s="22" customFormat="1" ht="12.75">
      <c r="A39" s="199" t="s">
        <v>718</v>
      </c>
      <c r="B39" s="200" t="s">
        <v>122</v>
      </c>
      <c r="C39" s="195" t="s">
        <v>733</v>
      </c>
      <c r="D39" s="200" t="s">
        <v>145</v>
      </c>
      <c r="E39" s="277">
        <v>421</v>
      </c>
      <c r="F39" s="125" t="s">
        <v>744</v>
      </c>
      <c r="G39" s="226" t="s">
        <v>581</v>
      </c>
      <c r="H39" s="126">
        <v>1222</v>
      </c>
      <c r="I39" s="129">
        <v>2</v>
      </c>
      <c r="J39" s="197" t="s">
        <v>735</v>
      </c>
      <c r="K39" s="131"/>
      <c r="L39" s="201" t="s">
        <v>32</v>
      </c>
      <c r="M39" s="127" t="s">
        <v>725</v>
      </c>
      <c r="N39" s="205">
        <v>1</v>
      </c>
      <c r="O39" s="127"/>
      <c r="P39" s="127"/>
      <c r="Q39" s="127"/>
      <c r="R39" s="128">
        <v>0.15</v>
      </c>
      <c r="S39" s="231">
        <f t="shared" si="1"/>
        <v>0</v>
      </c>
      <c r="T39" s="207" t="s">
        <v>719</v>
      </c>
      <c r="U39" s="129"/>
      <c r="V39" s="129"/>
      <c r="W39" s="130"/>
      <c r="X39" s="130"/>
      <c r="Y39" s="172"/>
      <c r="Z39" s="132"/>
      <c r="AA39" s="129"/>
      <c r="AB39" s="189"/>
      <c r="AC39" s="235">
        <f t="shared" si="2"/>
        <v>0</v>
      </c>
      <c r="AD39" s="169"/>
      <c r="AE39" s="133"/>
    </row>
    <row r="40" spans="1:31" s="22" customFormat="1" ht="12.75">
      <c r="A40" s="199" t="s">
        <v>718</v>
      </c>
      <c r="B40" s="200" t="s">
        <v>122</v>
      </c>
      <c r="C40" s="195" t="s">
        <v>733</v>
      </c>
      <c r="D40" s="313" t="s">
        <v>145</v>
      </c>
      <c r="E40" s="321">
        <v>421</v>
      </c>
      <c r="F40" s="318" t="s">
        <v>774</v>
      </c>
      <c r="G40" s="316" t="s">
        <v>582</v>
      </c>
      <c r="H40" s="317">
        <v>1222</v>
      </c>
      <c r="I40" s="318" t="s">
        <v>756</v>
      </c>
      <c r="J40" s="333" t="s">
        <v>784</v>
      </c>
      <c r="K40" s="320"/>
      <c r="L40" s="201" t="s">
        <v>32</v>
      </c>
      <c r="M40" s="127" t="s">
        <v>114</v>
      </c>
      <c r="N40" s="205">
        <v>1</v>
      </c>
      <c r="O40" s="127">
        <v>150</v>
      </c>
      <c r="P40" s="127">
        <v>100</v>
      </c>
      <c r="Q40" s="127"/>
      <c r="R40" s="128">
        <v>0.1</v>
      </c>
      <c r="S40" s="231">
        <f t="shared" si="1"/>
        <v>0</v>
      </c>
      <c r="T40" s="207" t="s">
        <v>719</v>
      </c>
      <c r="U40" s="129"/>
      <c r="V40" s="129"/>
      <c r="W40" s="130"/>
      <c r="X40" s="130"/>
      <c r="Y40" s="172"/>
      <c r="Z40" s="132"/>
      <c r="AA40" s="129"/>
      <c r="AB40" s="189"/>
      <c r="AC40" s="235">
        <f t="shared" si="2"/>
        <v>0</v>
      </c>
      <c r="AD40" s="169"/>
      <c r="AE40" s="133"/>
    </row>
    <row r="41" spans="1:31" s="22" customFormat="1" ht="12.75">
      <c r="A41" s="199" t="s">
        <v>718</v>
      </c>
      <c r="B41" s="200" t="s">
        <v>122</v>
      </c>
      <c r="C41" s="195" t="s">
        <v>733</v>
      </c>
      <c r="D41" s="313" t="s">
        <v>145</v>
      </c>
      <c r="E41" s="321">
        <v>421</v>
      </c>
      <c r="F41" s="318" t="s">
        <v>744</v>
      </c>
      <c r="G41" s="316" t="s">
        <v>583</v>
      </c>
      <c r="H41" s="317">
        <v>1222</v>
      </c>
      <c r="I41" s="318">
        <v>2</v>
      </c>
      <c r="J41" s="333" t="s">
        <v>735</v>
      </c>
      <c r="K41" s="320"/>
      <c r="L41" s="201" t="s">
        <v>49</v>
      </c>
      <c r="M41" s="127" t="s">
        <v>140</v>
      </c>
      <c r="N41" s="205">
        <v>1</v>
      </c>
      <c r="O41" s="127"/>
      <c r="P41" s="127"/>
      <c r="Q41" s="127"/>
      <c r="R41" s="128">
        <v>1</v>
      </c>
      <c r="S41" s="231">
        <f t="shared" si="1"/>
        <v>0</v>
      </c>
      <c r="T41" s="207" t="s">
        <v>719</v>
      </c>
      <c r="U41" s="129"/>
      <c r="V41" s="129"/>
      <c r="W41" s="130"/>
      <c r="X41" s="130"/>
      <c r="Y41" s="172"/>
      <c r="Z41" s="132"/>
      <c r="AA41" s="129"/>
      <c r="AB41" s="189"/>
      <c r="AC41" s="235">
        <f t="shared" si="2"/>
        <v>0</v>
      </c>
      <c r="AD41" s="169"/>
      <c r="AE41" s="133"/>
    </row>
    <row r="42" spans="1:31" s="22" customFormat="1" ht="12.75">
      <c r="A42" s="199" t="s">
        <v>718</v>
      </c>
      <c r="B42" s="200" t="s">
        <v>122</v>
      </c>
      <c r="C42" s="195" t="s">
        <v>733</v>
      </c>
      <c r="D42" s="200" t="s">
        <v>145</v>
      </c>
      <c r="E42" s="277">
        <v>421</v>
      </c>
      <c r="F42" s="125"/>
      <c r="G42" s="226" t="s">
        <v>584</v>
      </c>
      <c r="H42" s="126"/>
      <c r="I42" s="129"/>
      <c r="J42" s="197"/>
      <c r="K42" s="131"/>
      <c r="L42" s="201" t="s">
        <v>33</v>
      </c>
      <c r="M42" s="127" t="s">
        <v>116</v>
      </c>
      <c r="N42" s="205">
        <v>1</v>
      </c>
      <c r="O42" s="127"/>
      <c r="P42" s="127"/>
      <c r="Q42" s="127"/>
      <c r="R42" s="128">
        <v>0.15</v>
      </c>
      <c r="S42" s="231">
        <f t="shared" si="1"/>
        <v>0</v>
      </c>
      <c r="T42" s="207" t="s">
        <v>719</v>
      </c>
      <c r="U42" s="129"/>
      <c r="V42" s="129"/>
      <c r="W42" s="130"/>
      <c r="X42" s="130"/>
      <c r="Y42" s="172"/>
      <c r="Z42" s="132"/>
      <c r="AA42" s="129"/>
      <c r="AB42" s="189"/>
      <c r="AC42" s="235">
        <f t="shared" si="2"/>
        <v>0</v>
      </c>
      <c r="AD42" s="169"/>
      <c r="AE42" s="133"/>
    </row>
    <row r="43" spans="1:31" s="22" customFormat="1" ht="12.75">
      <c r="A43" s="199" t="s">
        <v>718</v>
      </c>
      <c r="B43" s="200" t="s">
        <v>122</v>
      </c>
      <c r="C43" s="195" t="s">
        <v>733</v>
      </c>
      <c r="D43" s="313" t="s">
        <v>145</v>
      </c>
      <c r="E43" s="321">
        <v>421</v>
      </c>
      <c r="F43" s="318" t="s">
        <v>785</v>
      </c>
      <c r="G43" s="316" t="s">
        <v>585</v>
      </c>
      <c r="H43" s="317">
        <v>1222</v>
      </c>
      <c r="I43" s="318">
        <v>1</v>
      </c>
      <c r="J43" s="333" t="s">
        <v>775</v>
      </c>
      <c r="K43" s="320"/>
      <c r="L43" s="201" t="s">
        <v>33</v>
      </c>
      <c r="M43" s="127" t="s">
        <v>116</v>
      </c>
      <c r="N43" s="205">
        <v>1</v>
      </c>
      <c r="O43" s="127"/>
      <c r="P43" s="127"/>
      <c r="Q43" s="127"/>
      <c r="R43" s="128">
        <v>0.15</v>
      </c>
      <c r="S43" s="231">
        <f t="shared" si="1"/>
        <v>0</v>
      </c>
      <c r="T43" s="207" t="s">
        <v>719</v>
      </c>
      <c r="U43" s="129"/>
      <c r="V43" s="129"/>
      <c r="W43" s="130"/>
      <c r="X43" s="130"/>
      <c r="Y43" s="172"/>
      <c r="Z43" s="132"/>
      <c r="AA43" s="129"/>
      <c r="AB43" s="189"/>
      <c r="AC43" s="235">
        <f t="shared" si="2"/>
        <v>0</v>
      </c>
      <c r="AD43" s="169"/>
      <c r="AE43" s="133"/>
    </row>
    <row r="44" spans="1:31" s="22" customFormat="1" ht="12.75">
      <c r="A44" s="199" t="s">
        <v>718</v>
      </c>
      <c r="B44" s="200" t="s">
        <v>122</v>
      </c>
      <c r="C44" s="195" t="s">
        <v>733</v>
      </c>
      <c r="D44" s="200" t="s">
        <v>145</v>
      </c>
      <c r="E44" s="277">
        <v>421</v>
      </c>
      <c r="F44" s="125" t="s">
        <v>744</v>
      </c>
      <c r="G44" s="226" t="s">
        <v>586</v>
      </c>
      <c r="H44" s="126">
        <v>1222</v>
      </c>
      <c r="I44" s="129">
        <v>2</v>
      </c>
      <c r="J44" s="197" t="s">
        <v>735</v>
      </c>
      <c r="K44" s="131"/>
      <c r="L44" s="201" t="s">
        <v>33</v>
      </c>
      <c r="M44" s="127" t="s">
        <v>116</v>
      </c>
      <c r="N44" s="205">
        <v>1</v>
      </c>
      <c r="O44" s="127"/>
      <c r="P44" s="127"/>
      <c r="Q44" s="127"/>
      <c r="R44" s="128">
        <v>0.15</v>
      </c>
      <c r="S44" s="231">
        <f t="shared" si="1"/>
        <v>0</v>
      </c>
      <c r="T44" s="207" t="s">
        <v>719</v>
      </c>
      <c r="U44" s="129"/>
      <c r="V44" s="129"/>
      <c r="W44" s="130"/>
      <c r="X44" s="130"/>
      <c r="Y44" s="172"/>
      <c r="Z44" s="132"/>
      <c r="AA44" s="129"/>
      <c r="AB44" s="189"/>
      <c r="AC44" s="235">
        <f t="shared" si="2"/>
        <v>0</v>
      </c>
      <c r="AD44" s="169"/>
      <c r="AE44" s="133"/>
    </row>
    <row r="45" spans="1:31" s="22" customFormat="1" ht="12.75">
      <c r="A45" s="199" t="s">
        <v>718</v>
      </c>
      <c r="B45" s="200" t="s">
        <v>122</v>
      </c>
      <c r="C45" s="195" t="s">
        <v>733</v>
      </c>
      <c r="D45" s="345" t="s">
        <v>145</v>
      </c>
      <c r="E45" s="480">
        <v>421</v>
      </c>
      <c r="F45" s="358" t="s">
        <v>786</v>
      </c>
      <c r="G45" s="348" t="s">
        <v>587</v>
      </c>
      <c r="H45" s="357">
        <v>1323</v>
      </c>
      <c r="I45" s="358" t="s">
        <v>762</v>
      </c>
      <c r="J45" s="371" t="s">
        <v>775</v>
      </c>
      <c r="K45" s="360"/>
      <c r="L45" s="201" t="s">
        <v>33</v>
      </c>
      <c r="M45" s="127" t="s">
        <v>120</v>
      </c>
      <c r="N45" s="205">
        <v>1</v>
      </c>
      <c r="O45" s="127"/>
      <c r="P45" s="127"/>
      <c r="Q45" s="127"/>
      <c r="R45" s="128">
        <v>0.15</v>
      </c>
      <c r="S45" s="231">
        <f t="shared" si="1"/>
        <v>0</v>
      </c>
      <c r="T45" s="207" t="s">
        <v>719</v>
      </c>
      <c r="U45" s="129"/>
      <c r="V45" s="129"/>
      <c r="W45" s="130"/>
      <c r="X45" s="130"/>
      <c r="Y45" s="172"/>
      <c r="Z45" s="132"/>
      <c r="AA45" s="129"/>
      <c r="AB45" s="189"/>
      <c r="AC45" s="235">
        <f t="shared" si="2"/>
        <v>0</v>
      </c>
      <c r="AD45" s="169"/>
      <c r="AE45" s="133"/>
    </row>
    <row r="46" spans="1:31" s="22" customFormat="1" ht="12.75">
      <c r="A46" s="199" t="s">
        <v>718</v>
      </c>
      <c r="B46" s="200" t="s">
        <v>122</v>
      </c>
      <c r="C46" s="195" t="s">
        <v>733</v>
      </c>
      <c r="D46" s="345" t="s">
        <v>145</v>
      </c>
      <c r="E46" s="480">
        <v>421</v>
      </c>
      <c r="F46" s="358" t="s">
        <v>786</v>
      </c>
      <c r="G46" s="348" t="s">
        <v>588</v>
      </c>
      <c r="H46" s="357">
        <v>1323</v>
      </c>
      <c r="I46" s="358" t="s">
        <v>762</v>
      </c>
      <c r="J46" s="371" t="s">
        <v>775</v>
      </c>
      <c r="K46" s="360"/>
      <c r="L46" s="201" t="s">
        <v>33</v>
      </c>
      <c r="M46" s="127" t="s">
        <v>115</v>
      </c>
      <c r="N46" s="205">
        <v>1</v>
      </c>
      <c r="O46" s="127"/>
      <c r="P46" s="127"/>
      <c r="Q46" s="127"/>
      <c r="R46" s="128">
        <v>0.15</v>
      </c>
      <c r="S46" s="231">
        <f t="shared" si="1"/>
        <v>0</v>
      </c>
      <c r="T46" s="207" t="s">
        <v>719</v>
      </c>
      <c r="U46" s="129"/>
      <c r="V46" s="129"/>
      <c r="W46" s="130"/>
      <c r="X46" s="130"/>
      <c r="Y46" s="172"/>
      <c r="Z46" s="132"/>
      <c r="AA46" s="129"/>
      <c r="AB46" s="189"/>
      <c r="AC46" s="235">
        <f t="shared" si="2"/>
        <v>0</v>
      </c>
      <c r="AD46" s="169"/>
      <c r="AE46" s="133"/>
    </row>
    <row r="47" spans="1:31" s="22" customFormat="1" ht="12.75">
      <c r="A47" s="199" t="s">
        <v>718</v>
      </c>
      <c r="B47" s="200" t="s">
        <v>122</v>
      </c>
      <c r="C47" s="195" t="s">
        <v>733</v>
      </c>
      <c r="D47" s="313" t="s">
        <v>145</v>
      </c>
      <c r="E47" s="321">
        <v>421</v>
      </c>
      <c r="F47" s="318" t="s">
        <v>785</v>
      </c>
      <c r="G47" s="316" t="s">
        <v>589</v>
      </c>
      <c r="H47" s="317">
        <v>1222</v>
      </c>
      <c r="I47" s="318">
        <v>1</v>
      </c>
      <c r="J47" s="333" t="s">
        <v>775</v>
      </c>
      <c r="K47" s="320"/>
      <c r="L47" s="201" t="s">
        <v>33</v>
      </c>
      <c r="M47" s="127" t="s">
        <v>115</v>
      </c>
      <c r="N47" s="205">
        <v>1</v>
      </c>
      <c r="O47" s="127"/>
      <c r="P47" s="127"/>
      <c r="Q47" s="127"/>
      <c r="R47" s="128">
        <v>0.15</v>
      </c>
      <c r="S47" s="231">
        <f t="shared" si="1"/>
        <v>0</v>
      </c>
      <c r="T47" s="207" t="s">
        <v>719</v>
      </c>
      <c r="U47" s="129"/>
      <c r="V47" s="129"/>
      <c r="W47" s="130"/>
      <c r="X47" s="130"/>
      <c r="Y47" s="172"/>
      <c r="Z47" s="132"/>
      <c r="AA47" s="129"/>
      <c r="AB47" s="189"/>
      <c r="AC47" s="235">
        <f t="shared" si="2"/>
        <v>0</v>
      </c>
      <c r="AD47" s="169"/>
      <c r="AE47" s="133"/>
    </row>
    <row r="48" spans="1:31" s="22" customFormat="1" ht="12.75">
      <c r="A48" s="199" t="s">
        <v>718</v>
      </c>
      <c r="B48" s="200" t="s">
        <v>122</v>
      </c>
      <c r="C48" s="195" t="s">
        <v>733</v>
      </c>
      <c r="D48" s="200" t="s">
        <v>145</v>
      </c>
      <c r="E48" s="277">
        <v>421</v>
      </c>
      <c r="F48" s="125" t="s">
        <v>744</v>
      </c>
      <c r="G48" s="226" t="s">
        <v>734</v>
      </c>
      <c r="H48" s="126">
        <v>1222</v>
      </c>
      <c r="I48" s="129">
        <v>2</v>
      </c>
      <c r="J48" s="197" t="s">
        <v>735</v>
      </c>
      <c r="K48" s="131"/>
      <c r="L48" s="201" t="s">
        <v>33</v>
      </c>
      <c r="M48" s="127" t="s">
        <v>115</v>
      </c>
      <c r="N48" s="205">
        <v>1</v>
      </c>
      <c r="O48" s="127"/>
      <c r="P48" s="127"/>
      <c r="Q48" s="127"/>
      <c r="R48" s="128">
        <v>0.15</v>
      </c>
      <c r="S48" s="231">
        <f t="shared" si="1"/>
        <v>0</v>
      </c>
      <c r="T48" s="207" t="s">
        <v>719</v>
      </c>
      <c r="U48" s="129"/>
      <c r="V48" s="129"/>
      <c r="W48" s="130"/>
      <c r="X48" s="130"/>
      <c r="Y48" s="172"/>
      <c r="Z48" s="132"/>
      <c r="AA48" s="129"/>
      <c r="AB48" s="189"/>
      <c r="AC48" s="235">
        <f t="shared" si="2"/>
        <v>0</v>
      </c>
      <c r="AD48" s="169"/>
      <c r="AE48" s="133"/>
    </row>
    <row r="49" spans="1:31" s="22" customFormat="1" ht="12.75">
      <c r="A49" s="199" t="s">
        <v>718</v>
      </c>
      <c r="B49" s="200" t="s">
        <v>122</v>
      </c>
      <c r="C49" s="195" t="s">
        <v>733</v>
      </c>
      <c r="D49" s="313" t="s">
        <v>145</v>
      </c>
      <c r="E49" s="321">
        <v>421</v>
      </c>
      <c r="F49" s="318" t="s">
        <v>786</v>
      </c>
      <c r="G49" s="316" t="s">
        <v>591</v>
      </c>
      <c r="H49" s="317"/>
      <c r="I49" s="318"/>
      <c r="J49" s="319"/>
      <c r="K49" s="320" t="s">
        <v>768</v>
      </c>
      <c r="L49" s="201" t="s">
        <v>33</v>
      </c>
      <c r="M49" s="127" t="s">
        <v>590</v>
      </c>
      <c r="N49" s="205">
        <v>1</v>
      </c>
      <c r="O49" s="127">
        <v>80</v>
      </c>
      <c r="P49" s="127">
        <v>60</v>
      </c>
      <c r="Q49" s="127">
        <v>200</v>
      </c>
      <c r="R49" s="128">
        <f>(O49*P49*Q49)/1000000</f>
        <v>0.96</v>
      </c>
      <c r="S49" s="231">
        <f t="shared" si="1"/>
        <v>0</v>
      </c>
      <c r="T49" s="207" t="s">
        <v>719</v>
      </c>
      <c r="U49" s="129"/>
      <c r="V49" s="129"/>
      <c r="W49" s="130"/>
      <c r="X49" s="130"/>
      <c r="Y49" s="172"/>
      <c r="Z49" s="132"/>
      <c r="AA49" s="129"/>
      <c r="AB49" s="189"/>
      <c r="AC49" s="235">
        <f t="shared" si="2"/>
        <v>0</v>
      </c>
      <c r="AD49" s="169"/>
      <c r="AE49" s="133"/>
    </row>
    <row r="50" spans="1:31" s="22" customFormat="1" ht="13.5" thickBot="1">
      <c r="A50" s="61" t="s">
        <v>718</v>
      </c>
      <c r="B50" s="62" t="s">
        <v>122</v>
      </c>
      <c r="C50" s="194" t="s">
        <v>733</v>
      </c>
      <c r="D50" s="327" t="s">
        <v>145</v>
      </c>
      <c r="E50" s="334">
        <v>421</v>
      </c>
      <c r="F50" s="331" t="s">
        <v>785</v>
      </c>
      <c r="G50" s="329"/>
      <c r="H50" s="330">
        <v>1222</v>
      </c>
      <c r="I50" s="331">
        <v>1</v>
      </c>
      <c r="J50" s="342" t="s">
        <v>775</v>
      </c>
      <c r="K50" s="332"/>
      <c r="L50" s="63"/>
      <c r="M50" s="64" t="s">
        <v>109</v>
      </c>
      <c r="N50" s="64">
        <v>1</v>
      </c>
      <c r="O50" s="64"/>
      <c r="P50" s="64"/>
      <c r="Q50" s="64"/>
      <c r="R50" s="65"/>
      <c r="S50" s="232">
        <f t="shared" si="1"/>
        <v>0</v>
      </c>
      <c r="T50" s="166" t="s">
        <v>719</v>
      </c>
      <c r="U50" s="66"/>
      <c r="V50" s="66"/>
      <c r="W50" s="122"/>
      <c r="X50" s="122"/>
      <c r="Y50" s="173" t="s">
        <v>60</v>
      </c>
      <c r="Z50" s="68"/>
      <c r="AA50" s="66">
        <v>2</v>
      </c>
      <c r="AB50" s="190">
        <v>0.12</v>
      </c>
      <c r="AC50" s="236">
        <f t="shared" si="2"/>
        <v>0</v>
      </c>
      <c r="AD50" s="170" t="s">
        <v>719</v>
      </c>
      <c r="AE50" s="69"/>
    </row>
  </sheetData>
  <sheetProtection/>
  <protectedRanges>
    <protectedRange sqref="N4:Q8" name="Plage5"/>
    <protectedRange sqref="T26:AB989" name="Plage3"/>
    <protectedRange sqref="B1:B2" name="Plage1"/>
    <protectedRange sqref="R31:R32 A47:R47 R48 R39:R46 A26:Q32 R34:R37 A33:R33 R50:R989 A34:Q989" name="Plage2"/>
    <protectedRange sqref="AD26:AE989" name="Plage4"/>
    <protectedRange sqref="R26" name="Plage2_5_1_4_1_6_2_1"/>
    <protectedRange sqref="R27" name="Plage2_5_1_4_1_6_2_1_1"/>
    <protectedRange sqref="R29" name="Plage2_5_1_4_1_6_2_1_2"/>
    <protectedRange sqref="R30" name="Plage2_5_1_4_1_6_2_1_3"/>
    <protectedRange sqref="R38 R28" name="Plage2_5_1_4_1_6_2_1_4"/>
    <protectedRange sqref="R49" name="Plage2_5_1_4_1_6_2_1_5"/>
  </protectedRanges>
  <mergeCells count="35">
    <mergeCell ref="A5:A6"/>
    <mergeCell ref="A7:A8"/>
    <mergeCell ref="A9:A10"/>
    <mergeCell ref="N10:O10"/>
    <mergeCell ref="T22:X22"/>
    <mergeCell ref="Y22:AB22"/>
    <mergeCell ref="A11:A12"/>
    <mergeCell ref="A13:A14"/>
    <mergeCell ref="A15:A16"/>
    <mergeCell ref="A22:G22"/>
    <mergeCell ref="L23:L24"/>
    <mergeCell ref="M23:M24"/>
    <mergeCell ref="N23:N24"/>
    <mergeCell ref="O23:Q23"/>
    <mergeCell ref="H22:K22"/>
    <mergeCell ref="L22:R22"/>
    <mergeCell ref="R23:R24"/>
    <mergeCell ref="S23:S24"/>
    <mergeCell ref="T23:T24"/>
    <mergeCell ref="U23:U24"/>
    <mergeCell ref="AE22:AE24"/>
    <mergeCell ref="A23:A24"/>
    <mergeCell ref="B23:F23"/>
    <mergeCell ref="G23:G24"/>
    <mergeCell ref="H23:J23"/>
    <mergeCell ref="K23:K24"/>
    <mergeCell ref="AD23:AD24"/>
    <mergeCell ref="Z23:Z24"/>
    <mergeCell ref="AA23:AA24"/>
    <mergeCell ref="AB23:AB24"/>
    <mergeCell ref="AC23:AC24"/>
    <mergeCell ref="V23:V24"/>
    <mergeCell ref="W23:W24"/>
    <mergeCell ref="X23:X24"/>
    <mergeCell ref="Y23:Y24"/>
  </mergeCells>
  <dataValidations count="6">
    <dataValidation type="list" allowBlank="1" showInputMessage="1" showErrorMessage="1" sqref="T26:T50 AD26:AD50 W26:X50 Q5">
      <formula1>"O,N"</formula1>
    </dataValidation>
    <dataValidation type="list" allowBlank="1" showErrorMessage="1" prompt="&#10;" sqref="L26:L50">
      <formula1>"INFO,MOB,VER,ROC,DIV,LAB,FRAG"</formula1>
    </dataValidation>
    <dataValidation type="list" allowBlank="1" showInputMessage="1" showErrorMessage="1" sqref="Y26:Y50">
      <formula1>"DOCBUR,DOCBIBLIO"</formula1>
    </dataValidation>
    <dataValidation type="list" allowBlank="1" showInputMessage="1" showErrorMessage="1" sqref="AD25">
      <formula1>"O/N"</formula1>
    </dataValidation>
    <dataValidation type="list" allowBlank="1" showInputMessage="1" showErrorMessage="1" sqref="N4">
      <formula1>"BUR,SALLE ENSEIGNEMENT, SALLETP, LABO,STOCK REPRO,DIVERS"</formula1>
    </dataValidation>
    <dataValidation type="list" allowBlank="1" showInputMessage="1" showErrorMessage="1" sqref="Q4">
      <formula1>"A-1,A-2,B-1,B-2,C-1,C-2,D-1,D-2,E-1,E-2,F-1,F-2"</formula1>
    </dataValidation>
  </dataValidations>
  <printOptions/>
  <pageMargins left="0.787401575" right="0.787401575" top="0.984251969" bottom="0.984251969" header="0.4921259845" footer="0.4921259845"/>
  <pageSetup fitToHeight="0" fitToWidth="1" horizontalDpi="600" verticalDpi="600" orientation="landscape" paperSize="9" scale="41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H50"/>
  <sheetViews>
    <sheetView zoomScalePageLayoutView="0" workbookViewId="0" topLeftCell="A19">
      <selection activeCell="M57" sqref="M57"/>
    </sheetView>
  </sheetViews>
  <sheetFormatPr defaultColWidth="11.421875" defaultRowHeight="12.75"/>
  <cols>
    <col min="1" max="1" width="15.8515625" style="5" customWidth="1"/>
    <col min="2" max="2" width="11.28125" style="5" customWidth="1"/>
    <col min="3" max="3" width="7.421875" style="5" customWidth="1"/>
    <col min="4" max="4" width="8.421875" style="5" customWidth="1"/>
    <col min="5" max="5" width="6.7109375" style="5" customWidth="1"/>
    <col min="6" max="6" width="15.421875" style="5" customWidth="1"/>
    <col min="7" max="7" width="9.57421875" style="7" customWidth="1"/>
    <col min="8" max="8" width="5.7109375" style="9" customWidth="1"/>
    <col min="9" max="9" width="4.421875" style="9" bestFit="1" customWidth="1"/>
    <col min="10" max="10" width="5.421875" style="9" bestFit="1" customWidth="1"/>
    <col min="11" max="11" width="10.00390625" style="9" customWidth="1"/>
    <col min="12" max="12" width="8.421875" style="5" customWidth="1"/>
    <col min="13" max="13" width="32.00390625" style="5" customWidth="1"/>
    <col min="14" max="14" width="3.8515625" style="5" bestFit="1" customWidth="1"/>
    <col min="15" max="15" width="6.140625" style="5" bestFit="1" customWidth="1"/>
    <col min="16" max="16" width="6.7109375" style="5" customWidth="1"/>
    <col min="17" max="17" width="8.8515625" style="5" customWidth="1"/>
    <col min="18" max="18" width="10.7109375" style="5" customWidth="1"/>
    <col min="19" max="19" width="7.57421875" style="5" customWidth="1"/>
    <col min="20" max="20" width="8.140625" style="9" customWidth="1"/>
    <col min="21" max="22" width="9.8515625" style="9" customWidth="1"/>
    <col min="23" max="24" width="7.28125" style="9" customWidth="1"/>
    <col min="25" max="25" width="9.00390625" style="9" customWidth="1"/>
    <col min="26" max="26" width="24.140625" style="9" customWidth="1"/>
    <col min="27" max="27" width="8.00390625" style="9" bestFit="1" customWidth="1"/>
    <col min="28" max="28" width="8.7109375" style="9" bestFit="1" customWidth="1"/>
    <col min="29" max="30" width="5.7109375" style="9" bestFit="1" customWidth="1"/>
    <col min="31" max="31" width="29.140625" style="9" customWidth="1"/>
    <col min="32" max="33" width="13.7109375" style="5" customWidth="1"/>
    <col min="34" max="34" width="19.421875" style="5" customWidth="1"/>
    <col min="35" max="16384" width="11.421875" style="5" customWidth="1"/>
  </cols>
  <sheetData>
    <row r="1" spans="1:33" ht="21" customHeight="1">
      <c r="A1" s="114" t="s">
        <v>717</v>
      </c>
      <c r="B1" s="114"/>
      <c r="C1" s="117"/>
      <c r="D1" s="116"/>
      <c r="E1" s="116"/>
      <c r="F1" s="116"/>
      <c r="G1" s="116"/>
      <c r="H1" s="118"/>
      <c r="I1" s="118"/>
      <c r="J1" s="118"/>
      <c r="K1" s="118"/>
      <c r="L1" s="116"/>
      <c r="M1" s="116"/>
      <c r="N1" s="116"/>
      <c r="O1" s="116"/>
      <c r="P1" s="116"/>
      <c r="Q1" s="116"/>
      <c r="R1" s="117"/>
      <c r="S1" s="117"/>
      <c r="T1" s="118"/>
      <c r="U1" s="118"/>
      <c r="V1" s="118"/>
      <c r="W1" s="118"/>
      <c r="X1" s="119"/>
      <c r="Y1" s="119"/>
      <c r="Z1" s="119"/>
      <c r="AA1" s="119"/>
      <c r="AB1" s="119"/>
      <c r="AC1" s="119"/>
      <c r="AD1" s="119"/>
      <c r="AE1" s="118"/>
      <c r="AF1" s="2"/>
      <c r="AG1" s="2"/>
    </row>
    <row r="2" spans="1:33" ht="15.75">
      <c r="A2" s="18" t="s">
        <v>40</v>
      </c>
      <c r="B2" s="18" t="s">
        <v>145</v>
      </c>
      <c r="C2" s="19"/>
      <c r="D2" s="20"/>
      <c r="E2" s="20"/>
      <c r="F2" s="20"/>
      <c r="G2" s="20"/>
      <c r="H2" s="18"/>
      <c r="I2" s="21"/>
      <c r="J2" s="26"/>
      <c r="K2" s="19"/>
      <c r="L2" s="20"/>
      <c r="M2" s="20"/>
      <c r="N2" s="20"/>
      <c r="O2" s="20"/>
      <c r="P2" s="20"/>
      <c r="Q2" s="20"/>
      <c r="R2" s="19"/>
      <c r="S2" s="19"/>
      <c r="T2" s="21"/>
      <c r="U2" s="21"/>
      <c r="V2" s="21"/>
      <c r="W2" s="21"/>
      <c r="X2" s="250"/>
      <c r="Y2" s="250"/>
      <c r="Z2" s="250"/>
      <c r="AA2" s="250"/>
      <c r="AB2" s="250"/>
      <c r="AC2" s="250"/>
      <c r="AD2" s="250"/>
      <c r="AE2" s="21"/>
      <c r="AF2" s="2"/>
      <c r="AG2" s="2"/>
    </row>
    <row r="3" spans="1:31" s="2" customFormat="1" ht="16.5" thickBot="1">
      <c r="A3" s="137"/>
      <c r="B3" s="137"/>
      <c r="D3" s="138"/>
      <c r="E3" s="138"/>
      <c r="F3" s="138"/>
      <c r="G3" s="138"/>
      <c r="H3" s="137"/>
      <c r="I3" s="15"/>
      <c r="J3" s="143"/>
      <c r="L3" s="138"/>
      <c r="M3" s="138"/>
      <c r="N3" s="138"/>
      <c r="O3" s="138"/>
      <c r="P3" s="138"/>
      <c r="Q3" s="138"/>
      <c r="T3" s="15"/>
      <c r="U3" s="15"/>
      <c r="V3" s="15"/>
      <c r="W3" s="15"/>
      <c r="X3" s="16"/>
      <c r="Y3" s="16"/>
      <c r="Z3" s="16"/>
      <c r="AA3" s="16"/>
      <c r="AB3" s="16"/>
      <c r="AC3" s="16"/>
      <c r="AD3" s="16"/>
      <c r="AE3" s="15"/>
    </row>
    <row r="4" spans="1:31" ht="15.75">
      <c r="A4"/>
      <c r="B4"/>
      <c r="C4"/>
      <c r="D4"/>
      <c r="E4"/>
      <c r="F4"/>
      <c r="G4"/>
      <c r="H4"/>
      <c r="I4"/>
      <c r="J4"/>
      <c r="K4"/>
      <c r="L4" s="175" t="s">
        <v>67</v>
      </c>
      <c r="M4" s="176"/>
      <c r="N4" s="229" t="s">
        <v>82</v>
      </c>
      <c r="O4" s="177"/>
      <c r="P4" s="178"/>
      <c r="Q4" s="246" t="s">
        <v>68</v>
      </c>
      <c r="R4"/>
      <c r="S4" s="140"/>
      <c r="T4" s="138"/>
      <c r="U4" s="174"/>
      <c r="V4" s="174"/>
      <c r="W4" s="140"/>
      <c r="X4" s="140"/>
      <c r="Y4" s="16"/>
      <c r="Z4" s="15"/>
      <c r="AA4" s="15"/>
      <c r="AB4" s="15"/>
      <c r="AC4" s="15"/>
      <c r="AD4" s="15"/>
      <c r="AE4" s="15"/>
    </row>
    <row r="5" spans="1:31" ht="15.75">
      <c r="A5" s="408" t="s">
        <v>13</v>
      </c>
      <c r="B5" s="237" t="s">
        <v>100</v>
      </c>
      <c r="C5" s="187" t="s">
        <v>68</v>
      </c>
      <c r="D5" s="138"/>
      <c r="E5" s="138"/>
      <c r="F5" s="138"/>
      <c r="G5" s="138"/>
      <c r="H5" s="15"/>
      <c r="I5" s="15"/>
      <c r="J5" s="143"/>
      <c r="K5" s="2"/>
      <c r="L5" s="179" t="s">
        <v>98</v>
      </c>
      <c r="M5" s="180"/>
      <c r="N5" s="180"/>
      <c r="O5" s="181"/>
      <c r="P5" s="182"/>
      <c r="Q5" s="247" t="s">
        <v>99</v>
      </c>
      <c r="R5"/>
      <c r="S5" s="244"/>
      <c r="T5" s="138"/>
      <c r="U5" s="139"/>
      <c r="V5" s="139"/>
      <c r="W5" s="140"/>
      <c r="X5" s="141"/>
      <c r="Y5" s="16"/>
      <c r="Z5" s="15"/>
      <c r="AA5" s="15"/>
      <c r="AB5" s="15"/>
      <c r="AC5" s="15"/>
      <c r="AD5" s="15"/>
      <c r="AE5" s="15"/>
    </row>
    <row r="6" spans="1:31" ht="15.75">
      <c r="A6" s="409"/>
      <c r="B6" s="187"/>
      <c r="C6" s="187" t="s">
        <v>69</v>
      </c>
      <c r="D6" s="138"/>
      <c r="E6" s="138"/>
      <c r="F6" s="138"/>
      <c r="G6" s="138"/>
      <c r="H6" s="15"/>
      <c r="I6" s="15"/>
      <c r="J6" s="143"/>
      <c r="K6" s="2"/>
      <c r="L6" s="179" t="s">
        <v>101</v>
      </c>
      <c r="M6" s="180"/>
      <c r="N6" s="180"/>
      <c r="O6" s="181"/>
      <c r="P6" s="182"/>
      <c r="Q6" s="248">
        <v>0</v>
      </c>
      <c r="R6"/>
      <c r="S6" s="244"/>
      <c r="T6" s="138"/>
      <c r="U6" s="139"/>
      <c r="V6" s="139"/>
      <c r="W6" s="140"/>
      <c r="X6" s="141"/>
      <c r="Y6" s="16"/>
      <c r="Z6" s="15"/>
      <c r="AA6" s="15"/>
      <c r="AB6" s="15"/>
      <c r="AC6" s="15"/>
      <c r="AD6" s="15"/>
      <c r="AE6" s="15"/>
    </row>
    <row r="7" spans="1:31" ht="18" customHeight="1">
      <c r="A7" s="408" t="s">
        <v>66</v>
      </c>
      <c r="B7" s="237" t="s">
        <v>100</v>
      </c>
      <c r="C7" s="187" t="s">
        <v>70</v>
      </c>
      <c r="D7" s="138"/>
      <c r="E7" s="138"/>
      <c r="F7" s="138"/>
      <c r="G7" s="138"/>
      <c r="H7" s="15"/>
      <c r="I7" s="15"/>
      <c r="J7" s="143"/>
      <c r="K7" s="2"/>
      <c r="L7" s="179" t="s">
        <v>103</v>
      </c>
      <c r="M7" s="180"/>
      <c r="N7" s="180"/>
      <c r="O7" s="181"/>
      <c r="P7" s="182"/>
      <c r="Q7" s="251" t="e">
        <f>Q8/Q6</f>
        <v>#DIV/0!</v>
      </c>
      <c r="R7"/>
      <c r="S7" s="244"/>
      <c r="T7" s="138"/>
      <c r="U7" s="139"/>
      <c r="V7" s="139"/>
      <c r="W7" s="140"/>
      <c r="X7" s="141"/>
      <c r="Y7" s="16"/>
      <c r="Z7" s="15"/>
      <c r="AA7" s="15"/>
      <c r="AB7" s="15"/>
      <c r="AC7" s="15"/>
      <c r="AD7" s="15"/>
      <c r="AE7" s="15"/>
    </row>
    <row r="8" spans="1:31" ht="16.5" thickBot="1">
      <c r="A8" s="409"/>
      <c r="B8" s="187"/>
      <c r="C8" s="187" t="s">
        <v>71</v>
      </c>
      <c r="D8" s="138"/>
      <c r="E8" s="138"/>
      <c r="F8" s="138"/>
      <c r="G8" s="138"/>
      <c r="H8" s="15"/>
      <c r="I8" s="15"/>
      <c r="J8" s="143"/>
      <c r="K8" s="2"/>
      <c r="L8" s="183" t="s">
        <v>102</v>
      </c>
      <c r="M8" s="184"/>
      <c r="N8" s="184"/>
      <c r="O8" s="185"/>
      <c r="P8" s="186"/>
      <c r="Q8" s="249">
        <f>SUM($R$26:$R$982)+SUM($AB$26:$AB$982)</f>
        <v>11.202702000000002</v>
      </c>
      <c r="R8"/>
      <c r="S8" s="244"/>
      <c r="T8" s="138"/>
      <c r="U8" s="139"/>
      <c r="V8" s="139"/>
      <c r="W8" s="140"/>
      <c r="X8" s="142"/>
      <c r="Y8" s="16"/>
      <c r="Z8" s="15"/>
      <c r="AA8" s="15"/>
      <c r="AB8" s="15"/>
      <c r="AC8" s="15"/>
      <c r="AD8" s="15"/>
      <c r="AE8" s="15"/>
    </row>
    <row r="9" spans="1:31" ht="16.5" thickBot="1">
      <c r="A9" s="408" t="s">
        <v>14</v>
      </c>
      <c r="B9" s="237" t="s">
        <v>100</v>
      </c>
      <c r="C9" s="187" t="s">
        <v>72</v>
      </c>
      <c r="D9" s="138"/>
      <c r="E9" s="138"/>
      <c r="F9" s="138"/>
      <c r="G9" s="138"/>
      <c r="H9" s="15"/>
      <c r="I9" s="15"/>
      <c r="J9" s="143"/>
      <c r="K9" s="2"/>
      <c r="L9" s="137"/>
      <c r="M9" s="138"/>
      <c r="N9" s="138"/>
      <c r="O9" s="139"/>
      <c r="P9" s="140"/>
      <c r="Q9" s="142"/>
      <c r="R9" s="244"/>
      <c r="S9" s="244"/>
      <c r="T9" s="138"/>
      <c r="U9" s="139"/>
      <c r="V9" s="139"/>
      <c r="W9" s="140"/>
      <c r="X9" s="142"/>
      <c r="Y9" s="16"/>
      <c r="Z9" s="15"/>
      <c r="AA9" s="15"/>
      <c r="AB9" s="15"/>
      <c r="AC9" s="15"/>
      <c r="AD9" s="15"/>
      <c r="AE9" s="15"/>
    </row>
    <row r="10" spans="1:31" ht="24" customHeight="1" thickBot="1">
      <c r="A10" s="409"/>
      <c r="B10" s="187"/>
      <c r="C10" s="187" t="s">
        <v>73</v>
      </c>
      <c r="D10" s="138"/>
      <c r="E10" s="138"/>
      <c r="F10" s="138"/>
      <c r="G10" s="138"/>
      <c r="H10" s="15"/>
      <c r="I10" s="15"/>
      <c r="J10" s="143"/>
      <c r="K10" s="2"/>
      <c r="L10" s="239" t="s">
        <v>42</v>
      </c>
      <c r="M10" s="240"/>
      <c r="N10" s="406" t="s">
        <v>94</v>
      </c>
      <c r="O10" s="407"/>
      <c r="P10" s="230" t="s">
        <v>59</v>
      </c>
      <c r="Q10" s="230" t="s">
        <v>91</v>
      </c>
      <c r="R10" s="244"/>
      <c r="S10" s="244"/>
      <c r="T10" s="138"/>
      <c r="U10" s="139"/>
      <c r="V10" s="139"/>
      <c r="W10" s="140"/>
      <c r="X10" s="142"/>
      <c r="Y10" s="16"/>
      <c r="Z10" s="15"/>
      <c r="AA10" s="15"/>
      <c r="AB10" s="15"/>
      <c r="AC10" s="15"/>
      <c r="AD10" s="15"/>
      <c r="AE10" s="15"/>
    </row>
    <row r="11" spans="1:31" ht="16.5" thickBot="1">
      <c r="A11" s="408" t="s">
        <v>11</v>
      </c>
      <c r="B11" s="237" t="s">
        <v>100</v>
      </c>
      <c r="C11" s="187" t="s">
        <v>74</v>
      </c>
      <c r="D11" s="138"/>
      <c r="E11" s="138"/>
      <c r="F11" s="138"/>
      <c r="G11" s="138"/>
      <c r="H11" s="15"/>
      <c r="I11" s="15"/>
      <c r="J11" s="143"/>
      <c r="K11" s="2"/>
      <c r="L11" s="241" t="s">
        <v>83</v>
      </c>
      <c r="M11" s="242"/>
      <c r="N11" s="238"/>
      <c r="O11" s="243">
        <f>SUMIF($L$26:$L$982,"INFO",$R$26:$R$982)</f>
        <v>1.112832</v>
      </c>
      <c r="P11" s="233">
        <f>SUMIF($L$26:$L$982,"INFO",$S$26:$S$982)</f>
        <v>0</v>
      </c>
      <c r="Q11" s="234">
        <f>O11-P11</f>
        <v>1.112832</v>
      </c>
      <c r="R11" s="244"/>
      <c r="S11" s="244"/>
      <c r="T11" s="138"/>
      <c r="U11" s="139"/>
      <c r="V11" s="139"/>
      <c r="W11" s="140"/>
      <c r="X11" s="142"/>
      <c r="Y11" s="16"/>
      <c r="Z11" s="15"/>
      <c r="AA11" s="15"/>
      <c r="AB11" s="15"/>
      <c r="AC11" s="15"/>
      <c r="AD11" s="15"/>
      <c r="AE11" s="15"/>
    </row>
    <row r="12" spans="1:31" ht="16.5" thickBot="1">
      <c r="A12" s="409"/>
      <c r="B12" s="187"/>
      <c r="C12" s="187" t="s">
        <v>75</v>
      </c>
      <c r="D12" s="138"/>
      <c r="E12" s="138"/>
      <c r="F12" s="138"/>
      <c r="G12" s="138"/>
      <c r="H12" s="15"/>
      <c r="I12" s="15"/>
      <c r="J12" s="143"/>
      <c r="K12" s="2"/>
      <c r="L12" s="241" t="s">
        <v>84</v>
      </c>
      <c r="M12" s="242"/>
      <c r="N12" s="238"/>
      <c r="O12" s="233">
        <f>SUMIF($L$26:$L$982,"MOB",$R$26:$R$982)</f>
        <v>9.779869999999999</v>
      </c>
      <c r="P12" s="233">
        <f>SUMIF($L$26:$L$982,"MOB",$S$26:$S$982)</f>
        <v>2.7600000000000002</v>
      </c>
      <c r="Q12" s="234">
        <f aca="true" t="shared" si="0" ref="Q12:Q19">O12-P12</f>
        <v>7.019869999999999</v>
      </c>
      <c r="R12" s="244"/>
      <c r="S12" s="244"/>
      <c r="T12" s="138"/>
      <c r="U12" s="139"/>
      <c r="V12" s="139"/>
      <c r="W12" s="140"/>
      <c r="X12" s="142"/>
      <c r="Y12" s="16"/>
      <c r="Z12" s="15"/>
      <c r="AA12" s="15"/>
      <c r="AB12" s="15"/>
      <c r="AC12" s="15"/>
      <c r="AD12" s="15"/>
      <c r="AE12" s="15"/>
    </row>
    <row r="13" spans="1:31" ht="16.5" thickBot="1">
      <c r="A13" s="408" t="s">
        <v>15</v>
      </c>
      <c r="B13" s="237" t="s">
        <v>100</v>
      </c>
      <c r="C13" s="187" t="s">
        <v>76</v>
      </c>
      <c r="D13" s="138"/>
      <c r="E13" s="138"/>
      <c r="F13" s="138"/>
      <c r="G13" s="138"/>
      <c r="H13" s="15"/>
      <c r="I13" s="15"/>
      <c r="J13" s="143"/>
      <c r="K13" s="2"/>
      <c r="L13" s="241" t="s">
        <v>85</v>
      </c>
      <c r="M13" s="242"/>
      <c r="N13" s="238"/>
      <c r="O13" s="233">
        <f>SUMIF($L$26:$L$975,"DIV",$R$26:$R$975)</f>
        <v>0.25</v>
      </c>
      <c r="P13" s="233">
        <f>SUMIF($L$26:$L$982,"DIV",$S$26:$S$982)</f>
        <v>0</v>
      </c>
      <c r="Q13" s="234">
        <f t="shared" si="0"/>
        <v>0.25</v>
      </c>
      <c r="R13" s="244"/>
      <c r="S13" s="244"/>
      <c r="T13" s="138"/>
      <c r="U13" s="139"/>
      <c r="V13" s="139"/>
      <c r="W13" s="140"/>
      <c r="X13" s="142"/>
      <c r="Y13" s="16"/>
      <c r="Z13" s="15"/>
      <c r="AA13" s="15"/>
      <c r="AB13" s="15"/>
      <c r="AC13" s="15"/>
      <c r="AD13" s="15"/>
      <c r="AE13" s="15"/>
    </row>
    <row r="14" spans="1:34" s="28" customFormat="1" ht="15.75" thickBot="1">
      <c r="A14" s="409"/>
      <c r="B14" s="187"/>
      <c r="C14" s="187" t="s">
        <v>77</v>
      </c>
      <c r="D14" s="27"/>
      <c r="E14" s="27"/>
      <c r="F14" s="27"/>
      <c r="G14" s="27"/>
      <c r="H14" s="11"/>
      <c r="I14" s="10"/>
      <c r="J14" s="10"/>
      <c r="K14" s="10"/>
      <c r="L14" s="241" t="s">
        <v>86</v>
      </c>
      <c r="M14" s="242"/>
      <c r="N14" s="238"/>
      <c r="O14" s="233">
        <f>SUMIF($L$26:$L$975,"LAB",$R$26:$R$975)</f>
        <v>0</v>
      </c>
      <c r="P14" s="233">
        <f>SUMIF($L$26:$L$982,"LAB",$S$26:$S$982)</f>
        <v>0</v>
      </c>
      <c r="Q14" s="234">
        <f t="shared" si="0"/>
        <v>0</v>
      </c>
      <c r="R14" s="245"/>
      <c r="S14" s="245"/>
      <c r="T14" s="11"/>
      <c r="U14" s="11"/>
      <c r="V14" s="11"/>
      <c r="W14" s="11"/>
      <c r="X14" s="10"/>
      <c r="Y14" s="10"/>
      <c r="Z14" s="10"/>
      <c r="AA14" s="10"/>
      <c r="AB14" s="10"/>
      <c r="AC14" s="10"/>
      <c r="AD14" s="10"/>
      <c r="AE14" s="11"/>
      <c r="AF14" s="27"/>
      <c r="AG14" s="27"/>
      <c r="AH14" s="8"/>
    </row>
    <row r="15" spans="1:31" ht="16.5" thickBot="1">
      <c r="A15" s="408" t="s">
        <v>65</v>
      </c>
      <c r="B15" s="237" t="s">
        <v>100</v>
      </c>
      <c r="C15" s="187" t="s">
        <v>78</v>
      </c>
      <c r="D15" s="138"/>
      <c r="E15" s="138"/>
      <c r="F15" s="138"/>
      <c r="G15" s="138"/>
      <c r="H15" s="15"/>
      <c r="I15" s="15"/>
      <c r="J15" s="143"/>
      <c r="K15" s="2"/>
      <c r="L15" s="241" t="s">
        <v>87</v>
      </c>
      <c r="M15" s="242"/>
      <c r="N15" s="238"/>
      <c r="O15" s="233">
        <f>SUMIF($L$26:$L$975,"FRAG",$R$26:$R$975)</f>
        <v>0</v>
      </c>
      <c r="P15" s="233">
        <f>SUMIF($L$26:$L$982,"FRAG",$S$26:$S$982)</f>
        <v>0</v>
      </c>
      <c r="Q15" s="234">
        <f t="shared" si="0"/>
        <v>0</v>
      </c>
      <c r="R15" s="244"/>
      <c r="S15" s="244"/>
      <c r="T15" s="138"/>
      <c r="U15" s="139"/>
      <c r="V15" s="139"/>
      <c r="W15" s="140"/>
      <c r="X15" s="142"/>
      <c r="Y15" s="16"/>
      <c r="Z15" s="15"/>
      <c r="AA15" s="15"/>
      <c r="AB15" s="15"/>
      <c r="AC15" s="15"/>
      <c r="AD15" s="15"/>
      <c r="AE15" s="15"/>
    </row>
    <row r="16" spans="1:31" ht="16.5" thickBot="1">
      <c r="A16" s="409"/>
      <c r="B16" s="187"/>
      <c r="C16" s="187" t="s">
        <v>79</v>
      </c>
      <c r="D16" s="138"/>
      <c r="E16" s="138"/>
      <c r="F16" s="138"/>
      <c r="G16" s="138"/>
      <c r="H16" s="15"/>
      <c r="I16" s="15"/>
      <c r="J16" s="143"/>
      <c r="K16" s="2"/>
      <c r="L16" s="241" t="s">
        <v>88</v>
      </c>
      <c r="M16" s="242"/>
      <c r="N16" s="238"/>
      <c r="O16" s="233">
        <f>SUMIF($L$26:$L$975,"VER",$R$26:$R$975)</f>
        <v>0</v>
      </c>
      <c r="P16" s="233">
        <f>SUMIF($L$26:$L$982,"VER",$S$26:$S$982)</f>
        <v>0</v>
      </c>
      <c r="Q16" s="234">
        <f t="shared" si="0"/>
        <v>0</v>
      </c>
      <c r="R16" s="244"/>
      <c r="S16" s="244"/>
      <c r="T16" s="138"/>
      <c r="U16" s="139"/>
      <c r="V16" s="139"/>
      <c r="W16" s="140"/>
      <c r="X16" s="142"/>
      <c r="Y16" s="16"/>
      <c r="Z16" s="15"/>
      <c r="AA16" s="15"/>
      <c r="AB16" s="15"/>
      <c r="AC16" s="15"/>
      <c r="AD16" s="15"/>
      <c r="AE16" s="15"/>
    </row>
    <row r="17" spans="1:31" ht="16.5" thickBot="1">
      <c r="A17" s="137"/>
      <c r="B17" s="137"/>
      <c r="C17" s="2"/>
      <c r="D17" s="138"/>
      <c r="E17" s="138"/>
      <c r="F17" s="138"/>
      <c r="G17" s="138"/>
      <c r="H17" s="15"/>
      <c r="I17" s="15"/>
      <c r="J17" s="143"/>
      <c r="K17" s="2"/>
      <c r="L17" s="241" t="s">
        <v>89</v>
      </c>
      <c r="M17" s="242"/>
      <c r="N17" s="238"/>
      <c r="O17" s="233">
        <f>SUMIF($L$26:$L$982,"ROC",$R$26:$R$982)</f>
        <v>0</v>
      </c>
      <c r="P17" s="233">
        <f>SUMIF($L$26:$L$982,"ROC",$S$26:$S$982)</f>
        <v>0</v>
      </c>
      <c r="Q17" s="234">
        <f t="shared" si="0"/>
        <v>0</v>
      </c>
      <c r="R17" s="244"/>
      <c r="S17" s="244"/>
      <c r="T17" s="138"/>
      <c r="U17" s="139"/>
      <c r="V17" s="139"/>
      <c r="W17" s="140"/>
      <c r="X17" s="142"/>
      <c r="Y17" s="16"/>
      <c r="Z17" s="15"/>
      <c r="AA17" s="15"/>
      <c r="AB17" s="15"/>
      <c r="AC17" s="15"/>
      <c r="AD17" s="15"/>
      <c r="AE17" s="15"/>
    </row>
    <row r="18" spans="1:34" s="28" customFormat="1" ht="15.75" thickBot="1">
      <c r="A18" s="50"/>
      <c r="B18" s="27"/>
      <c r="C18" s="29"/>
      <c r="D18" s="27"/>
      <c r="E18" s="27"/>
      <c r="F18" s="27"/>
      <c r="G18" s="27"/>
      <c r="H18" s="11"/>
      <c r="I18" s="10"/>
      <c r="J18" s="10"/>
      <c r="K18" s="10"/>
      <c r="L18" s="241" t="s">
        <v>96</v>
      </c>
      <c r="M18" s="242"/>
      <c r="N18" s="238"/>
      <c r="O18" s="233">
        <f>SUMIF($Y$26:$Y$982,"DOCBUR",$AB$26:$AB$982)</f>
        <v>0.06</v>
      </c>
      <c r="P18" s="233">
        <f>SUMIF($Y$26:$Y$982,"DOCBUR",$AC$26:$AC$982)</f>
        <v>0</v>
      </c>
      <c r="Q18" s="234">
        <f t="shared" si="0"/>
        <v>0.06</v>
      </c>
      <c r="R18" s="245"/>
      <c r="S18" s="245"/>
      <c r="T18" s="11"/>
      <c r="U18" s="11"/>
      <c r="V18" s="11"/>
      <c r="W18" s="11"/>
      <c r="X18" s="10"/>
      <c r="Y18" s="10"/>
      <c r="Z18" s="10"/>
      <c r="AA18" s="10"/>
      <c r="AB18" s="10"/>
      <c r="AC18" s="10"/>
      <c r="AD18" s="10"/>
      <c r="AE18" s="11"/>
      <c r="AF18" s="27"/>
      <c r="AG18" s="27"/>
      <c r="AH18" s="8"/>
    </row>
    <row r="19" spans="1:31" ht="16.5" thickBot="1">
      <c r="A19" s="137"/>
      <c r="B19" s="137"/>
      <c r="C19" s="2"/>
      <c r="D19" s="138"/>
      <c r="E19" s="138"/>
      <c r="F19" s="138"/>
      <c r="G19" s="138"/>
      <c r="H19" s="15"/>
      <c r="I19" s="15"/>
      <c r="J19" s="143"/>
      <c r="K19" s="2"/>
      <c r="L19" s="241" t="s">
        <v>97</v>
      </c>
      <c r="M19" s="242"/>
      <c r="N19" s="238"/>
      <c r="O19" s="233">
        <f>SUMIF($Y$26:$Y$982,"DOCBIBLIO",$AB$26:$AB$982)</f>
        <v>0</v>
      </c>
      <c r="P19" s="233">
        <f>SUMIF($Y$26:$Y$982,"DOCBIBLIO",$AC$26:$AC$982)</f>
        <v>0</v>
      </c>
      <c r="Q19" s="234">
        <f t="shared" si="0"/>
        <v>0</v>
      </c>
      <c r="R19" s="244"/>
      <c r="S19" s="244"/>
      <c r="T19" s="138"/>
      <c r="U19" s="139"/>
      <c r="V19" s="139"/>
      <c r="W19" s="140"/>
      <c r="X19" s="142"/>
      <c r="Y19" s="16"/>
      <c r="Z19" s="15"/>
      <c r="AA19" s="15"/>
      <c r="AB19" s="15"/>
      <c r="AC19" s="15"/>
      <c r="AD19" s="15"/>
      <c r="AE19" s="15"/>
    </row>
    <row r="20" spans="1:31" ht="15.75">
      <c r="A20" s="137"/>
      <c r="B20" s="137"/>
      <c r="C20" s="2"/>
      <c r="D20" s="138"/>
      <c r="E20" s="138"/>
      <c r="F20" s="138"/>
      <c r="G20" s="138"/>
      <c r="H20" s="15"/>
      <c r="I20" s="15"/>
      <c r="J20" s="143"/>
      <c r="K20" s="2"/>
      <c r="L20" s="137"/>
      <c r="M20" s="138"/>
      <c r="N20" s="138"/>
      <c r="O20" s="139"/>
      <c r="P20" s="140"/>
      <c r="Q20" s="142"/>
      <c r="R20" s="244"/>
      <c r="S20" s="244"/>
      <c r="T20" s="138"/>
      <c r="U20" s="139"/>
      <c r="V20" s="139"/>
      <c r="W20" s="140"/>
      <c r="X20" s="142"/>
      <c r="Y20" s="16"/>
      <c r="Z20" s="15"/>
      <c r="AA20" s="15"/>
      <c r="AB20" s="15"/>
      <c r="AC20" s="15"/>
      <c r="AD20" s="15"/>
      <c r="AE20" s="15"/>
    </row>
    <row r="21" spans="1:34" s="28" customFormat="1" ht="13.5" thickBot="1">
      <c r="A21" s="50"/>
      <c r="B21" s="27"/>
      <c r="C21" s="29"/>
      <c r="D21" s="27"/>
      <c r="E21" s="27"/>
      <c r="F21" s="27"/>
      <c r="G21" s="27"/>
      <c r="H21" s="11"/>
      <c r="I21" s="10"/>
      <c r="J21" s="10"/>
      <c r="K21" s="10"/>
      <c r="L21" s="27"/>
      <c r="M21" s="27"/>
      <c r="N21" s="27"/>
      <c r="O21" s="27"/>
      <c r="P21" s="27"/>
      <c r="Q21" s="27"/>
      <c r="R21" s="27"/>
      <c r="S21" s="27"/>
      <c r="T21" s="11"/>
      <c r="U21" s="11"/>
      <c r="V21" s="11"/>
      <c r="W21" s="11"/>
      <c r="X21" s="10"/>
      <c r="Y21" s="10"/>
      <c r="Z21" s="10"/>
      <c r="AA21" s="10"/>
      <c r="AB21" s="10"/>
      <c r="AC21" s="10"/>
      <c r="AD21" s="10"/>
      <c r="AE21" s="11"/>
      <c r="AF21" s="27"/>
      <c r="AG21" s="27"/>
      <c r="AH21" s="8"/>
    </row>
    <row r="22" spans="1:31" ht="12.75">
      <c r="A22" s="375" t="s">
        <v>16</v>
      </c>
      <c r="B22" s="376"/>
      <c r="C22" s="377"/>
      <c r="D22" s="377"/>
      <c r="E22" s="377"/>
      <c r="F22" s="377"/>
      <c r="G22" s="378"/>
      <c r="H22" s="372" t="s">
        <v>27</v>
      </c>
      <c r="I22" s="373"/>
      <c r="J22" s="373"/>
      <c r="K22" s="374"/>
      <c r="L22" s="372" t="s">
        <v>55</v>
      </c>
      <c r="M22" s="373"/>
      <c r="N22" s="373"/>
      <c r="O22" s="373"/>
      <c r="P22" s="373"/>
      <c r="Q22" s="373"/>
      <c r="R22" s="374"/>
      <c r="S22" s="163"/>
      <c r="T22" s="390" t="s">
        <v>95</v>
      </c>
      <c r="U22" s="391"/>
      <c r="V22" s="391"/>
      <c r="W22" s="391"/>
      <c r="X22" s="391"/>
      <c r="Y22" s="404" t="s">
        <v>35</v>
      </c>
      <c r="Z22" s="405"/>
      <c r="AA22" s="405"/>
      <c r="AB22" s="405"/>
      <c r="AC22" s="191"/>
      <c r="AD22" s="167"/>
      <c r="AE22" s="395" t="s">
        <v>0</v>
      </c>
    </row>
    <row r="23" spans="1:31" ht="12.75" customHeight="1">
      <c r="A23" s="382" t="s">
        <v>24</v>
      </c>
      <c r="B23" s="384" t="s">
        <v>25</v>
      </c>
      <c r="C23" s="385"/>
      <c r="D23" s="385"/>
      <c r="E23" s="385"/>
      <c r="F23" s="386"/>
      <c r="G23" s="383" t="s">
        <v>19</v>
      </c>
      <c r="H23" s="379"/>
      <c r="I23" s="380"/>
      <c r="J23" s="380"/>
      <c r="K23" s="381" t="s">
        <v>22</v>
      </c>
      <c r="L23" s="392" t="s">
        <v>4</v>
      </c>
      <c r="M23" s="393" t="s">
        <v>26</v>
      </c>
      <c r="N23" s="393" t="s">
        <v>20</v>
      </c>
      <c r="O23" s="380" t="s">
        <v>30</v>
      </c>
      <c r="P23" s="380"/>
      <c r="Q23" s="380"/>
      <c r="R23" s="388" t="s">
        <v>722</v>
      </c>
      <c r="S23" s="388" t="s">
        <v>92</v>
      </c>
      <c r="T23" s="379" t="s">
        <v>90</v>
      </c>
      <c r="U23" s="387" t="s">
        <v>44</v>
      </c>
      <c r="V23" s="387" t="s">
        <v>93</v>
      </c>
      <c r="W23" s="387" t="s">
        <v>48</v>
      </c>
      <c r="X23" s="394" t="s">
        <v>45</v>
      </c>
      <c r="Y23" s="401" t="s">
        <v>31</v>
      </c>
      <c r="Z23" s="399" t="s">
        <v>26</v>
      </c>
      <c r="AA23" s="399" t="s">
        <v>724</v>
      </c>
      <c r="AB23" s="399" t="s">
        <v>723</v>
      </c>
      <c r="AC23" s="387" t="s">
        <v>92</v>
      </c>
      <c r="AD23" s="398" t="s">
        <v>56</v>
      </c>
      <c r="AE23" s="396"/>
    </row>
    <row r="24" spans="1:31" ht="23.25" customHeight="1">
      <c r="A24" s="382"/>
      <c r="B24" s="25" t="s">
        <v>37</v>
      </c>
      <c r="C24" s="51" t="s">
        <v>17</v>
      </c>
      <c r="D24" s="51" t="s">
        <v>18</v>
      </c>
      <c r="E24" s="51" t="s">
        <v>23</v>
      </c>
      <c r="F24" s="120" t="s">
        <v>41</v>
      </c>
      <c r="G24" s="383" t="s">
        <v>19</v>
      </c>
      <c r="H24" s="123" t="s">
        <v>17</v>
      </c>
      <c r="I24" s="12" t="s">
        <v>18</v>
      </c>
      <c r="J24" s="12" t="s">
        <v>19</v>
      </c>
      <c r="K24" s="381"/>
      <c r="L24" s="392"/>
      <c r="M24" s="393" t="s">
        <v>26</v>
      </c>
      <c r="N24" s="393" t="s">
        <v>20</v>
      </c>
      <c r="O24" s="51" t="s">
        <v>80</v>
      </c>
      <c r="P24" s="51" t="s">
        <v>81</v>
      </c>
      <c r="Q24" s="51" t="s">
        <v>21</v>
      </c>
      <c r="R24" s="410"/>
      <c r="S24" s="389"/>
      <c r="T24" s="379"/>
      <c r="U24" s="387"/>
      <c r="V24" s="387"/>
      <c r="W24" s="387"/>
      <c r="X24" s="387"/>
      <c r="Y24" s="402"/>
      <c r="Z24" s="400"/>
      <c r="AA24" s="400"/>
      <c r="AB24" s="400"/>
      <c r="AC24" s="403"/>
      <c r="AD24" s="398"/>
      <c r="AE24" s="397"/>
    </row>
    <row r="25" spans="1:31" ht="12.75">
      <c r="A25" s="213"/>
      <c r="B25" s="214"/>
      <c r="C25" s="215"/>
      <c r="D25" s="215"/>
      <c r="E25" s="215"/>
      <c r="F25" s="215"/>
      <c r="G25" s="216"/>
      <c r="H25" s="217"/>
      <c r="I25" s="218"/>
      <c r="J25" s="218"/>
      <c r="K25" s="219"/>
      <c r="L25" s="213"/>
      <c r="M25" s="220"/>
      <c r="N25" s="220"/>
      <c r="O25" s="215"/>
      <c r="P25" s="215"/>
      <c r="Q25" s="215"/>
      <c r="R25" s="221"/>
      <c r="S25" s="222"/>
      <c r="T25" s="223"/>
      <c r="U25" s="223"/>
      <c r="V25" s="223"/>
      <c r="W25" s="223"/>
      <c r="X25" s="223"/>
      <c r="Y25" s="225"/>
      <c r="Z25" s="223"/>
      <c r="AA25" s="223"/>
      <c r="AB25" s="223"/>
      <c r="AC25" s="223"/>
      <c r="AD25" s="224"/>
      <c r="AE25" s="221"/>
    </row>
    <row r="26" spans="1:31" s="22" customFormat="1" ht="12.75">
      <c r="A26" s="199" t="s">
        <v>718</v>
      </c>
      <c r="B26" s="200" t="s">
        <v>122</v>
      </c>
      <c r="C26" s="195" t="s">
        <v>733</v>
      </c>
      <c r="D26" s="313" t="s">
        <v>145</v>
      </c>
      <c r="E26" s="321">
        <v>422</v>
      </c>
      <c r="F26" s="313"/>
      <c r="G26" s="316" t="s">
        <v>592</v>
      </c>
      <c r="H26" s="322"/>
      <c r="I26" s="323"/>
      <c r="J26" s="314"/>
      <c r="K26" s="324" t="s">
        <v>768</v>
      </c>
      <c r="L26" s="201" t="s">
        <v>32</v>
      </c>
      <c r="M26" s="205" t="s">
        <v>118</v>
      </c>
      <c r="N26" s="205">
        <v>1</v>
      </c>
      <c r="O26" s="205">
        <v>120</v>
      </c>
      <c r="P26" s="205">
        <v>48</v>
      </c>
      <c r="Q26" s="205">
        <v>98</v>
      </c>
      <c r="R26" s="128">
        <f>(O26*P26*Q26)/1000000</f>
        <v>0.56448</v>
      </c>
      <c r="S26" s="231">
        <f>IF(T26="O",R26,0)</f>
        <v>0</v>
      </c>
      <c r="T26" s="207" t="s">
        <v>719</v>
      </c>
      <c r="U26" s="202"/>
      <c r="V26" s="202"/>
      <c r="W26" s="208"/>
      <c r="X26" s="208"/>
      <c r="Y26" s="209"/>
      <c r="Z26" s="210"/>
      <c r="AA26" s="202"/>
      <c r="AB26" s="202"/>
      <c r="AC26" s="235">
        <f>IF(AD26="O",AB26,0)</f>
        <v>0</v>
      </c>
      <c r="AD26" s="211"/>
      <c r="AE26" s="212"/>
    </row>
    <row r="27" spans="1:31" s="22" customFormat="1" ht="12.75">
      <c r="A27" s="199" t="s">
        <v>718</v>
      </c>
      <c r="B27" s="200" t="s">
        <v>122</v>
      </c>
      <c r="C27" s="195" t="s">
        <v>733</v>
      </c>
      <c r="D27" s="313" t="s">
        <v>145</v>
      </c>
      <c r="E27" s="321">
        <v>422</v>
      </c>
      <c r="F27" s="313"/>
      <c r="G27" s="316" t="s">
        <v>593</v>
      </c>
      <c r="H27" s="322"/>
      <c r="I27" s="323"/>
      <c r="J27" s="314"/>
      <c r="K27" s="324" t="s">
        <v>768</v>
      </c>
      <c r="L27" s="201" t="s">
        <v>32</v>
      </c>
      <c r="M27" s="205" t="s">
        <v>118</v>
      </c>
      <c r="N27" s="205">
        <v>1</v>
      </c>
      <c r="O27" s="205">
        <v>120</v>
      </c>
      <c r="P27" s="205">
        <v>48</v>
      </c>
      <c r="Q27" s="205">
        <v>197</v>
      </c>
      <c r="R27" s="128">
        <f>(O27*P27*Q27)/1000000</f>
        <v>1.13472</v>
      </c>
      <c r="S27" s="231">
        <f>IF(T27="O",R27,0)</f>
        <v>0</v>
      </c>
      <c r="T27" s="207" t="s">
        <v>719</v>
      </c>
      <c r="U27" s="202"/>
      <c r="V27" s="202"/>
      <c r="W27" s="208"/>
      <c r="X27" s="208"/>
      <c r="Y27" s="209"/>
      <c r="Z27" s="210"/>
      <c r="AA27" s="202"/>
      <c r="AB27" s="202"/>
      <c r="AC27" s="235">
        <f>IF(AD27="O",AB27,0)</f>
        <v>0</v>
      </c>
      <c r="AD27" s="211"/>
      <c r="AE27" s="212"/>
    </row>
    <row r="28" spans="1:31" s="22" customFormat="1" ht="12.75">
      <c r="A28" s="199" t="s">
        <v>718</v>
      </c>
      <c r="B28" s="200" t="s">
        <v>122</v>
      </c>
      <c r="C28" s="195" t="s">
        <v>733</v>
      </c>
      <c r="D28" s="313" t="s">
        <v>145</v>
      </c>
      <c r="E28" s="321">
        <v>422</v>
      </c>
      <c r="F28" s="325"/>
      <c r="G28" s="316" t="s">
        <v>594</v>
      </c>
      <c r="H28" s="336"/>
      <c r="I28" s="337"/>
      <c r="J28" s="338"/>
      <c r="K28" s="324" t="s">
        <v>768</v>
      </c>
      <c r="L28" s="201" t="s">
        <v>32</v>
      </c>
      <c r="M28" s="53" t="s">
        <v>118</v>
      </c>
      <c r="N28" s="205">
        <v>1</v>
      </c>
      <c r="O28" s="53">
        <v>120</v>
      </c>
      <c r="P28" s="53">
        <v>48</v>
      </c>
      <c r="Q28" s="53">
        <v>197</v>
      </c>
      <c r="R28" s="128">
        <f>(O28*P28*Q28)/1000000</f>
        <v>1.13472</v>
      </c>
      <c r="S28" s="231">
        <f>IF(T28="O",R28,0)</f>
        <v>0</v>
      </c>
      <c r="T28" s="207" t="s">
        <v>719</v>
      </c>
      <c r="U28" s="56"/>
      <c r="V28" s="56"/>
      <c r="W28" s="121"/>
      <c r="X28" s="121"/>
      <c r="Y28" s="171"/>
      <c r="Z28" s="58"/>
      <c r="AA28" s="56"/>
      <c r="AB28" s="188"/>
      <c r="AC28" s="235">
        <f>IF(AD28="O",AB28,0)</f>
        <v>0</v>
      </c>
      <c r="AD28" s="168"/>
      <c r="AE28" s="59"/>
    </row>
    <row r="29" spans="1:31" s="22" customFormat="1" ht="12.75">
      <c r="A29" s="199" t="s">
        <v>718</v>
      </c>
      <c r="B29" s="200" t="s">
        <v>122</v>
      </c>
      <c r="C29" s="195" t="s">
        <v>733</v>
      </c>
      <c r="D29" s="313" t="s">
        <v>145</v>
      </c>
      <c r="E29" s="321">
        <v>422</v>
      </c>
      <c r="F29" s="313"/>
      <c r="G29" s="316" t="s">
        <v>595</v>
      </c>
      <c r="H29" s="322"/>
      <c r="I29" s="323"/>
      <c r="J29" s="314"/>
      <c r="K29" s="324" t="s">
        <v>768</v>
      </c>
      <c r="L29" s="201" t="s">
        <v>32</v>
      </c>
      <c r="M29" s="205" t="s">
        <v>130</v>
      </c>
      <c r="N29" s="205">
        <v>1</v>
      </c>
      <c r="O29" s="205">
        <v>30</v>
      </c>
      <c r="P29" s="205">
        <v>45</v>
      </c>
      <c r="Q29" s="205">
        <v>197</v>
      </c>
      <c r="R29" s="128">
        <f>(O29*P29*Q29)/1000000</f>
        <v>0.26595</v>
      </c>
      <c r="S29" s="231">
        <f aca="true" t="shared" si="1" ref="S29:S50">IF(T29="O",R29,0)</f>
        <v>0</v>
      </c>
      <c r="T29" s="207" t="s">
        <v>719</v>
      </c>
      <c r="U29" s="202"/>
      <c r="V29" s="202"/>
      <c r="W29" s="208"/>
      <c r="X29" s="208"/>
      <c r="Y29" s="209"/>
      <c r="Z29" s="210"/>
      <c r="AA29" s="202"/>
      <c r="AB29" s="202"/>
      <c r="AC29" s="235">
        <f aca="true" t="shared" si="2" ref="AC29:AC50">IF(AD29="O",AB29,0)</f>
        <v>0</v>
      </c>
      <c r="AD29" s="211"/>
      <c r="AE29" s="212"/>
    </row>
    <row r="30" spans="1:31" s="22" customFormat="1" ht="12.75">
      <c r="A30" s="199" t="s">
        <v>718</v>
      </c>
      <c r="B30" s="200" t="s">
        <v>122</v>
      </c>
      <c r="C30" s="195" t="s">
        <v>733</v>
      </c>
      <c r="D30" s="313" t="s">
        <v>145</v>
      </c>
      <c r="E30" s="321">
        <v>422</v>
      </c>
      <c r="F30" s="313"/>
      <c r="G30" s="316" t="s">
        <v>596</v>
      </c>
      <c r="H30" s="322"/>
      <c r="I30" s="323"/>
      <c r="J30" s="314"/>
      <c r="K30" s="324" t="s">
        <v>770</v>
      </c>
      <c r="L30" s="201" t="s">
        <v>32</v>
      </c>
      <c r="M30" s="205" t="s">
        <v>149</v>
      </c>
      <c r="N30" s="205">
        <v>1</v>
      </c>
      <c r="O30" s="205">
        <v>160</v>
      </c>
      <c r="P30" s="205">
        <v>80</v>
      </c>
      <c r="Q30" s="205">
        <v>73</v>
      </c>
      <c r="R30" s="128">
        <v>0.92</v>
      </c>
      <c r="S30" s="231">
        <f t="shared" si="1"/>
        <v>0.92</v>
      </c>
      <c r="T30" s="207" t="s">
        <v>99</v>
      </c>
      <c r="U30" s="202"/>
      <c r="V30" s="202"/>
      <c r="W30" s="208"/>
      <c r="X30" s="208"/>
      <c r="Y30" s="209"/>
      <c r="Z30" s="210"/>
      <c r="AA30" s="202"/>
      <c r="AB30" s="202"/>
      <c r="AC30" s="235">
        <f t="shared" si="2"/>
        <v>0</v>
      </c>
      <c r="AD30" s="211"/>
      <c r="AE30" s="212" t="s">
        <v>147</v>
      </c>
    </row>
    <row r="31" spans="1:31" s="22" customFormat="1" ht="12.75">
      <c r="A31" s="199" t="s">
        <v>718</v>
      </c>
      <c r="B31" s="200" t="s">
        <v>122</v>
      </c>
      <c r="C31" s="195" t="s">
        <v>733</v>
      </c>
      <c r="D31" s="313" t="s">
        <v>145</v>
      </c>
      <c r="E31" s="321">
        <v>422</v>
      </c>
      <c r="F31" s="325"/>
      <c r="G31" s="316" t="s">
        <v>597</v>
      </c>
      <c r="H31" s="322"/>
      <c r="I31" s="323"/>
      <c r="J31" s="314"/>
      <c r="K31" s="324" t="s">
        <v>770</v>
      </c>
      <c r="L31" s="201" t="s">
        <v>32</v>
      </c>
      <c r="M31" s="205" t="s">
        <v>149</v>
      </c>
      <c r="N31" s="205">
        <v>1</v>
      </c>
      <c r="O31" s="205">
        <v>160</v>
      </c>
      <c r="P31" s="205">
        <v>80</v>
      </c>
      <c r="Q31" s="205">
        <v>73</v>
      </c>
      <c r="R31" s="128">
        <v>0.92</v>
      </c>
      <c r="S31" s="231">
        <f t="shared" si="1"/>
        <v>0.92</v>
      </c>
      <c r="T31" s="207" t="s">
        <v>99</v>
      </c>
      <c r="U31" s="56"/>
      <c r="V31" s="56"/>
      <c r="W31" s="121"/>
      <c r="X31" s="121"/>
      <c r="Y31" s="171"/>
      <c r="Z31" s="58"/>
      <c r="AA31" s="56"/>
      <c r="AB31" s="188"/>
      <c r="AC31" s="235">
        <f t="shared" si="2"/>
        <v>0</v>
      </c>
      <c r="AD31" s="168"/>
      <c r="AE31" s="59" t="s">
        <v>147</v>
      </c>
    </row>
    <row r="32" spans="1:31" s="22" customFormat="1" ht="12.75">
      <c r="A32" s="199" t="s">
        <v>718</v>
      </c>
      <c r="B32" s="200" t="s">
        <v>122</v>
      </c>
      <c r="C32" s="195" t="s">
        <v>733</v>
      </c>
      <c r="D32" s="313" t="s">
        <v>145</v>
      </c>
      <c r="E32" s="321">
        <v>422</v>
      </c>
      <c r="F32" s="325"/>
      <c r="G32" s="316" t="s">
        <v>598</v>
      </c>
      <c r="H32" s="322"/>
      <c r="I32" s="323"/>
      <c r="J32" s="314"/>
      <c r="K32" s="324" t="s">
        <v>768</v>
      </c>
      <c r="L32" s="201" t="s">
        <v>32</v>
      </c>
      <c r="M32" s="205" t="s">
        <v>149</v>
      </c>
      <c r="N32" s="205">
        <v>1</v>
      </c>
      <c r="O32" s="205">
        <v>160</v>
      </c>
      <c r="P32" s="205">
        <v>80</v>
      </c>
      <c r="Q32" s="205">
        <v>73</v>
      </c>
      <c r="R32" s="128">
        <v>0.92</v>
      </c>
      <c r="S32" s="231">
        <f t="shared" si="1"/>
        <v>0</v>
      </c>
      <c r="T32" s="207" t="s">
        <v>719</v>
      </c>
      <c r="U32" s="56"/>
      <c r="V32" s="56"/>
      <c r="W32" s="121"/>
      <c r="X32" s="121"/>
      <c r="Y32" s="171"/>
      <c r="Z32" s="58"/>
      <c r="AA32" s="56"/>
      <c r="AB32" s="188"/>
      <c r="AC32" s="235">
        <f t="shared" si="2"/>
        <v>0</v>
      </c>
      <c r="AD32" s="168"/>
      <c r="AE32" s="59" t="s">
        <v>147</v>
      </c>
    </row>
    <row r="33" spans="1:31" s="22" customFormat="1" ht="12.75">
      <c r="A33" s="199" t="s">
        <v>718</v>
      </c>
      <c r="B33" s="200" t="s">
        <v>122</v>
      </c>
      <c r="C33" s="195" t="s">
        <v>733</v>
      </c>
      <c r="D33" s="313" t="s">
        <v>145</v>
      </c>
      <c r="E33" s="321">
        <v>422</v>
      </c>
      <c r="F33" s="315"/>
      <c r="G33" s="316" t="s">
        <v>599</v>
      </c>
      <c r="H33" s="322"/>
      <c r="I33" s="323"/>
      <c r="J33" s="314"/>
      <c r="K33" s="324" t="s">
        <v>770</v>
      </c>
      <c r="L33" s="201" t="s">
        <v>32</v>
      </c>
      <c r="M33" s="205" t="s">
        <v>149</v>
      </c>
      <c r="N33" s="205">
        <v>1</v>
      </c>
      <c r="O33" s="205">
        <v>160</v>
      </c>
      <c r="P33" s="205">
        <v>80</v>
      </c>
      <c r="Q33" s="205">
        <v>73</v>
      </c>
      <c r="R33" s="128">
        <v>0.92</v>
      </c>
      <c r="S33" s="231">
        <f t="shared" si="1"/>
        <v>0.92</v>
      </c>
      <c r="T33" s="207" t="s">
        <v>99</v>
      </c>
      <c r="U33" s="129"/>
      <c r="V33" s="129"/>
      <c r="W33" s="130"/>
      <c r="X33" s="130"/>
      <c r="Y33" s="172"/>
      <c r="Z33" s="132"/>
      <c r="AA33" s="129"/>
      <c r="AB33" s="189"/>
      <c r="AC33" s="235">
        <f t="shared" si="2"/>
        <v>0</v>
      </c>
      <c r="AD33" s="169"/>
      <c r="AE33" s="133" t="s">
        <v>147</v>
      </c>
    </row>
    <row r="34" spans="1:31" s="22" customFormat="1" ht="12.75">
      <c r="A34" s="199" t="s">
        <v>718</v>
      </c>
      <c r="B34" s="200" t="s">
        <v>122</v>
      </c>
      <c r="C34" s="195" t="s">
        <v>733</v>
      </c>
      <c r="D34" s="313" t="s">
        <v>145</v>
      </c>
      <c r="E34" s="321">
        <v>422</v>
      </c>
      <c r="F34" s="315"/>
      <c r="G34" s="316" t="s">
        <v>600</v>
      </c>
      <c r="H34" s="317"/>
      <c r="I34" s="318"/>
      <c r="J34" s="319"/>
      <c r="K34" s="320" t="s">
        <v>768</v>
      </c>
      <c r="L34" s="201" t="s">
        <v>32</v>
      </c>
      <c r="M34" s="127" t="s">
        <v>113</v>
      </c>
      <c r="N34" s="205">
        <v>1</v>
      </c>
      <c r="O34" s="127"/>
      <c r="P34" s="127"/>
      <c r="Q34" s="127"/>
      <c r="R34" s="128">
        <v>0.5</v>
      </c>
      <c r="S34" s="231">
        <f t="shared" si="1"/>
        <v>0</v>
      </c>
      <c r="T34" s="207" t="s">
        <v>719</v>
      </c>
      <c r="U34" s="129"/>
      <c r="V34" s="129"/>
      <c r="W34" s="130"/>
      <c r="X34" s="130"/>
      <c r="Y34" s="172"/>
      <c r="Z34" s="132"/>
      <c r="AA34" s="129"/>
      <c r="AB34" s="189"/>
      <c r="AC34" s="235">
        <f t="shared" si="2"/>
        <v>0</v>
      </c>
      <c r="AD34" s="169"/>
      <c r="AE34" s="133"/>
    </row>
    <row r="35" spans="1:31" s="22" customFormat="1" ht="12.75">
      <c r="A35" s="199" t="s">
        <v>718</v>
      </c>
      <c r="B35" s="200" t="s">
        <v>122</v>
      </c>
      <c r="C35" s="195" t="s">
        <v>733</v>
      </c>
      <c r="D35" s="313" t="s">
        <v>145</v>
      </c>
      <c r="E35" s="321">
        <v>422</v>
      </c>
      <c r="F35" s="315"/>
      <c r="G35" s="316" t="s">
        <v>601</v>
      </c>
      <c r="H35" s="317"/>
      <c r="I35" s="318"/>
      <c r="J35" s="319"/>
      <c r="K35" s="320" t="s">
        <v>768</v>
      </c>
      <c r="L35" s="201" t="s">
        <v>32</v>
      </c>
      <c r="M35" s="127" t="s">
        <v>113</v>
      </c>
      <c r="N35" s="205">
        <v>1</v>
      </c>
      <c r="O35" s="127"/>
      <c r="P35" s="127"/>
      <c r="Q35" s="127"/>
      <c r="R35" s="128">
        <v>0.5</v>
      </c>
      <c r="S35" s="231">
        <f t="shared" si="1"/>
        <v>0</v>
      </c>
      <c r="T35" s="207" t="s">
        <v>719</v>
      </c>
      <c r="U35" s="129"/>
      <c r="V35" s="129"/>
      <c r="W35" s="130"/>
      <c r="X35" s="130"/>
      <c r="Y35" s="172"/>
      <c r="Z35" s="132"/>
      <c r="AA35" s="129"/>
      <c r="AB35" s="189"/>
      <c r="AC35" s="235">
        <f t="shared" si="2"/>
        <v>0</v>
      </c>
      <c r="AD35" s="169"/>
      <c r="AE35" s="133"/>
    </row>
    <row r="36" spans="1:31" s="22" customFormat="1" ht="12.75">
      <c r="A36" s="199" t="s">
        <v>718</v>
      </c>
      <c r="B36" s="200" t="s">
        <v>122</v>
      </c>
      <c r="C36" s="195" t="s">
        <v>733</v>
      </c>
      <c r="D36" s="313" t="s">
        <v>145</v>
      </c>
      <c r="E36" s="321">
        <v>422</v>
      </c>
      <c r="F36" s="315"/>
      <c r="G36" s="316" t="s">
        <v>602</v>
      </c>
      <c r="H36" s="317"/>
      <c r="I36" s="318"/>
      <c r="J36" s="319"/>
      <c r="K36" s="320" t="s">
        <v>768</v>
      </c>
      <c r="L36" s="201" t="s">
        <v>32</v>
      </c>
      <c r="M36" s="127" t="s">
        <v>113</v>
      </c>
      <c r="N36" s="205">
        <v>1</v>
      </c>
      <c r="O36" s="127"/>
      <c r="P36" s="127"/>
      <c r="Q36" s="127"/>
      <c r="R36" s="128">
        <v>0.5</v>
      </c>
      <c r="S36" s="231">
        <f t="shared" si="1"/>
        <v>0</v>
      </c>
      <c r="T36" s="207" t="s">
        <v>719</v>
      </c>
      <c r="U36" s="129"/>
      <c r="V36" s="129"/>
      <c r="W36" s="130"/>
      <c r="X36" s="130"/>
      <c r="Y36" s="172"/>
      <c r="Z36" s="132"/>
      <c r="AA36" s="129"/>
      <c r="AB36" s="189"/>
      <c r="AC36" s="235">
        <f t="shared" si="2"/>
        <v>0</v>
      </c>
      <c r="AD36" s="169"/>
      <c r="AE36" s="133"/>
    </row>
    <row r="37" spans="1:31" s="22" customFormat="1" ht="12.75">
      <c r="A37" s="199" t="s">
        <v>718</v>
      </c>
      <c r="B37" s="200" t="s">
        <v>122</v>
      </c>
      <c r="C37" s="195" t="s">
        <v>733</v>
      </c>
      <c r="D37" s="313" t="s">
        <v>145</v>
      </c>
      <c r="E37" s="321">
        <v>422</v>
      </c>
      <c r="F37" s="315"/>
      <c r="G37" s="316" t="s">
        <v>603</v>
      </c>
      <c r="H37" s="317"/>
      <c r="I37" s="318"/>
      <c r="J37" s="319"/>
      <c r="K37" s="320" t="s">
        <v>768</v>
      </c>
      <c r="L37" s="201" t="s">
        <v>32</v>
      </c>
      <c r="M37" s="127" t="s">
        <v>113</v>
      </c>
      <c r="N37" s="205">
        <v>1</v>
      </c>
      <c r="O37" s="127"/>
      <c r="P37" s="127"/>
      <c r="Q37" s="127"/>
      <c r="R37" s="128">
        <v>0.5</v>
      </c>
      <c r="S37" s="231">
        <f t="shared" si="1"/>
        <v>0</v>
      </c>
      <c r="T37" s="207" t="s">
        <v>719</v>
      </c>
      <c r="U37" s="129"/>
      <c r="V37" s="129"/>
      <c r="W37" s="130"/>
      <c r="X37" s="130"/>
      <c r="Y37" s="172"/>
      <c r="Z37" s="132"/>
      <c r="AA37" s="129"/>
      <c r="AB37" s="189"/>
      <c r="AC37" s="235">
        <f t="shared" si="2"/>
        <v>0</v>
      </c>
      <c r="AD37" s="169"/>
      <c r="AE37" s="133"/>
    </row>
    <row r="38" spans="1:31" s="22" customFormat="1" ht="12.75">
      <c r="A38" s="199" t="s">
        <v>718</v>
      </c>
      <c r="B38" s="200" t="s">
        <v>122</v>
      </c>
      <c r="C38" s="195" t="s">
        <v>733</v>
      </c>
      <c r="D38" s="313" t="s">
        <v>145</v>
      </c>
      <c r="E38" s="321">
        <v>422</v>
      </c>
      <c r="F38" s="315"/>
      <c r="G38" s="316" t="s">
        <v>604</v>
      </c>
      <c r="H38" s="317"/>
      <c r="I38" s="318"/>
      <c r="J38" s="319"/>
      <c r="K38" s="320" t="s">
        <v>768</v>
      </c>
      <c r="L38" s="201" t="s">
        <v>32</v>
      </c>
      <c r="M38" s="127" t="s">
        <v>113</v>
      </c>
      <c r="N38" s="205">
        <v>1</v>
      </c>
      <c r="O38" s="127"/>
      <c r="P38" s="127"/>
      <c r="Q38" s="127"/>
      <c r="R38" s="128">
        <v>0.5</v>
      </c>
      <c r="S38" s="231">
        <f t="shared" si="1"/>
        <v>0</v>
      </c>
      <c r="T38" s="207" t="s">
        <v>719</v>
      </c>
      <c r="U38" s="129"/>
      <c r="V38" s="129"/>
      <c r="W38" s="130"/>
      <c r="X38" s="130"/>
      <c r="Y38" s="172"/>
      <c r="Z38" s="132"/>
      <c r="AA38" s="129"/>
      <c r="AB38" s="189"/>
      <c r="AC38" s="235">
        <f t="shared" si="2"/>
        <v>0</v>
      </c>
      <c r="AD38" s="169"/>
      <c r="AE38" s="133"/>
    </row>
    <row r="39" spans="1:31" s="22" customFormat="1" ht="12.75">
      <c r="A39" s="199" t="s">
        <v>718</v>
      </c>
      <c r="B39" s="200" t="s">
        <v>122</v>
      </c>
      <c r="C39" s="195" t="s">
        <v>733</v>
      </c>
      <c r="D39" s="313" t="s">
        <v>145</v>
      </c>
      <c r="E39" s="321">
        <v>422</v>
      </c>
      <c r="F39" s="315"/>
      <c r="G39" s="316" t="s">
        <v>605</v>
      </c>
      <c r="H39" s="317"/>
      <c r="I39" s="318"/>
      <c r="J39" s="319"/>
      <c r="K39" s="320" t="s">
        <v>768</v>
      </c>
      <c r="L39" s="201" t="s">
        <v>32</v>
      </c>
      <c r="M39" s="127" t="s">
        <v>113</v>
      </c>
      <c r="N39" s="205">
        <v>1</v>
      </c>
      <c r="O39" s="127"/>
      <c r="P39" s="127"/>
      <c r="Q39" s="127"/>
      <c r="R39" s="128">
        <v>0.5</v>
      </c>
      <c r="S39" s="231">
        <f t="shared" si="1"/>
        <v>0</v>
      </c>
      <c r="T39" s="207" t="s">
        <v>719</v>
      </c>
      <c r="U39" s="129"/>
      <c r="V39" s="129"/>
      <c r="W39" s="130"/>
      <c r="X39" s="130"/>
      <c r="Y39" s="172"/>
      <c r="Z39" s="132"/>
      <c r="AA39" s="129"/>
      <c r="AB39" s="189"/>
      <c r="AC39" s="235">
        <f t="shared" si="2"/>
        <v>0</v>
      </c>
      <c r="AD39" s="169"/>
      <c r="AE39" s="133"/>
    </row>
    <row r="40" spans="1:31" s="22" customFormat="1" ht="12.75">
      <c r="A40" s="199" t="s">
        <v>718</v>
      </c>
      <c r="B40" s="200" t="s">
        <v>122</v>
      </c>
      <c r="C40" s="195" t="s">
        <v>733</v>
      </c>
      <c r="D40" s="345" t="s">
        <v>145</v>
      </c>
      <c r="E40" s="480">
        <v>422</v>
      </c>
      <c r="F40" s="358" t="s">
        <v>739</v>
      </c>
      <c r="G40" s="348" t="s">
        <v>606</v>
      </c>
      <c r="H40" s="357">
        <v>1222</v>
      </c>
      <c r="I40" s="358">
        <v>2</v>
      </c>
      <c r="J40" s="371" t="s">
        <v>738</v>
      </c>
      <c r="K40" s="360"/>
      <c r="L40" s="201" t="s">
        <v>49</v>
      </c>
      <c r="M40" s="127" t="s">
        <v>725</v>
      </c>
      <c r="N40" s="205">
        <v>1</v>
      </c>
      <c r="O40" s="127"/>
      <c r="P40" s="127"/>
      <c r="Q40" s="127"/>
      <c r="R40" s="128">
        <v>0.15</v>
      </c>
      <c r="S40" s="231">
        <f t="shared" si="1"/>
        <v>0</v>
      </c>
      <c r="T40" s="207" t="s">
        <v>719</v>
      </c>
      <c r="U40" s="129"/>
      <c r="V40" s="129"/>
      <c r="W40" s="130"/>
      <c r="X40" s="130"/>
      <c r="Y40" s="172"/>
      <c r="Z40" s="132"/>
      <c r="AA40" s="129"/>
      <c r="AB40" s="189"/>
      <c r="AC40" s="235">
        <f t="shared" si="2"/>
        <v>0</v>
      </c>
      <c r="AD40" s="169"/>
      <c r="AE40" s="133"/>
    </row>
    <row r="41" spans="1:31" s="22" customFormat="1" ht="12.75">
      <c r="A41" s="199" t="s">
        <v>718</v>
      </c>
      <c r="B41" s="200" t="s">
        <v>122</v>
      </c>
      <c r="C41" s="195" t="s">
        <v>733</v>
      </c>
      <c r="D41" s="345" t="s">
        <v>145</v>
      </c>
      <c r="E41" s="480">
        <v>422</v>
      </c>
      <c r="F41" s="358" t="s">
        <v>739</v>
      </c>
      <c r="G41" s="348" t="s">
        <v>607</v>
      </c>
      <c r="H41" s="357">
        <v>1222</v>
      </c>
      <c r="I41" s="358">
        <v>2</v>
      </c>
      <c r="J41" s="371" t="s">
        <v>738</v>
      </c>
      <c r="K41" s="360"/>
      <c r="L41" s="201" t="s">
        <v>49</v>
      </c>
      <c r="M41" s="127" t="s">
        <v>114</v>
      </c>
      <c r="N41" s="205">
        <v>1</v>
      </c>
      <c r="O41" s="127">
        <v>150</v>
      </c>
      <c r="P41" s="127">
        <v>100</v>
      </c>
      <c r="Q41" s="127"/>
      <c r="R41" s="128">
        <v>0.1</v>
      </c>
      <c r="S41" s="231">
        <f t="shared" si="1"/>
        <v>0</v>
      </c>
      <c r="T41" s="207" t="s">
        <v>719</v>
      </c>
      <c r="U41" s="129"/>
      <c r="V41" s="129"/>
      <c r="W41" s="130"/>
      <c r="X41" s="130"/>
      <c r="Y41" s="172"/>
      <c r="Z41" s="132"/>
      <c r="AA41" s="129"/>
      <c r="AB41" s="189"/>
      <c r="AC41" s="235">
        <f t="shared" si="2"/>
        <v>0</v>
      </c>
      <c r="AD41" s="169"/>
      <c r="AE41" s="133"/>
    </row>
    <row r="42" spans="1:31" s="22" customFormat="1" ht="12.75">
      <c r="A42" s="199" t="s">
        <v>718</v>
      </c>
      <c r="B42" s="200" t="s">
        <v>122</v>
      </c>
      <c r="C42" s="195" t="s">
        <v>733</v>
      </c>
      <c r="D42" s="345" t="s">
        <v>145</v>
      </c>
      <c r="E42" s="480">
        <v>422</v>
      </c>
      <c r="F42" s="358" t="s">
        <v>803</v>
      </c>
      <c r="G42" s="348" t="s">
        <v>608</v>
      </c>
      <c r="H42" s="357">
        <v>1222</v>
      </c>
      <c r="I42" s="358">
        <v>2</v>
      </c>
      <c r="J42" s="371" t="s">
        <v>746</v>
      </c>
      <c r="K42" s="360"/>
      <c r="L42" s="126" t="s">
        <v>33</v>
      </c>
      <c r="M42" s="127" t="s">
        <v>116</v>
      </c>
      <c r="N42" s="205">
        <v>1</v>
      </c>
      <c r="O42" s="127"/>
      <c r="P42" s="127"/>
      <c r="Q42" s="127"/>
      <c r="R42" s="128">
        <v>0.15</v>
      </c>
      <c r="S42" s="231">
        <f t="shared" si="1"/>
        <v>0</v>
      </c>
      <c r="T42" s="207" t="s">
        <v>719</v>
      </c>
      <c r="U42" s="129"/>
      <c r="V42" s="129"/>
      <c r="W42" s="130"/>
      <c r="X42" s="130"/>
      <c r="Y42" s="172"/>
      <c r="Z42" s="132"/>
      <c r="AA42" s="129"/>
      <c r="AB42" s="189"/>
      <c r="AC42" s="235">
        <f t="shared" si="2"/>
        <v>0</v>
      </c>
      <c r="AD42" s="169"/>
      <c r="AE42" s="133"/>
    </row>
    <row r="43" spans="1:31" s="22" customFormat="1" ht="12.75">
      <c r="A43" s="199" t="s">
        <v>718</v>
      </c>
      <c r="B43" s="200" t="s">
        <v>122</v>
      </c>
      <c r="C43" s="195" t="s">
        <v>733</v>
      </c>
      <c r="D43" s="345" t="s">
        <v>145</v>
      </c>
      <c r="E43" s="480">
        <v>422</v>
      </c>
      <c r="F43" s="358" t="s">
        <v>786</v>
      </c>
      <c r="G43" s="348" t="s">
        <v>609</v>
      </c>
      <c r="H43" s="357">
        <v>1323</v>
      </c>
      <c r="I43" s="358" t="s">
        <v>762</v>
      </c>
      <c r="J43" s="371" t="s">
        <v>775</v>
      </c>
      <c r="K43" s="360"/>
      <c r="L43" s="126" t="s">
        <v>33</v>
      </c>
      <c r="M43" s="127" t="s">
        <v>116</v>
      </c>
      <c r="N43" s="205">
        <v>1</v>
      </c>
      <c r="O43" s="127"/>
      <c r="P43" s="127"/>
      <c r="Q43" s="127"/>
      <c r="R43" s="128">
        <v>0.15</v>
      </c>
      <c r="S43" s="231">
        <f t="shared" si="1"/>
        <v>0</v>
      </c>
      <c r="T43" s="207" t="s">
        <v>719</v>
      </c>
      <c r="U43" s="129"/>
      <c r="V43" s="129"/>
      <c r="W43" s="130"/>
      <c r="X43" s="130"/>
      <c r="Y43" s="172"/>
      <c r="Z43" s="132"/>
      <c r="AA43" s="129"/>
      <c r="AB43" s="189"/>
      <c r="AC43" s="235">
        <f t="shared" si="2"/>
        <v>0</v>
      </c>
      <c r="AD43" s="169"/>
      <c r="AE43" s="133"/>
    </row>
    <row r="44" spans="1:31" s="22" customFormat="1" ht="12.75">
      <c r="A44" s="199" t="s">
        <v>718</v>
      </c>
      <c r="B44" s="200" t="s">
        <v>122</v>
      </c>
      <c r="C44" s="195" t="s">
        <v>733</v>
      </c>
      <c r="D44" s="345" t="s">
        <v>145</v>
      </c>
      <c r="E44" s="480">
        <v>422</v>
      </c>
      <c r="F44" s="358" t="s">
        <v>802</v>
      </c>
      <c r="G44" s="348" t="s">
        <v>610</v>
      </c>
      <c r="H44" s="357">
        <v>1222</v>
      </c>
      <c r="I44" s="358">
        <v>2</v>
      </c>
      <c r="J44" s="371" t="s">
        <v>746</v>
      </c>
      <c r="K44" s="360"/>
      <c r="L44" s="126" t="s">
        <v>33</v>
      </c>
      <c r="M44" s="127" t="s">
        <v>116</v>
      </c>
      <c r="N44" s="205">
        <v>1</v>
      </c>
      <c r="O44" s="127"/>
      <c r="P44" s="127"/>
      <c r="Q44" s="127"/>
      <c r="R44" s="128">
        <v>0.15</v>
      </c>
      <c r="S44" s="231">
        <f t="shared" si="1"/>
        <v>0</v>
      </c>
      <c r="T44" s="207" t="s">
        <v>719</v>
      </c>
      <c r="U44" s="129"/>
      <c r="V44" s="129"/>
      <c r="W44" s="130"/>
      <c r="X44" s="130"/>
      <c r="Y44" s="172"/>
      <c r="Z44" s="132"/>
      <c r="AA44" s="129"/>
      <c r="AB44" s="189"/>
      <c r="AC44" s="235">
        <f t="shared" si="2"/>
        <v>0</v>
      </c>
      <c r="AD44" s="169"/>
      <c r="AE44" s="133"/>
    </row>
    <row r="45" spans="1:31" s="22" customFormat="1" ht="12.75">
      <c r="A45" s="199" t="s">
        <v>718</v>
      </c>
      <c r="B45" s="200" t="s">
        <v>122</v>
      </c>
      <c r="C45" s="195" t="s">
        <v>733</v>
      </c>
      <c r="D45" s="200" t="s">
        <v>145</v>
      </c>
      <c r="E45" s="195" t="s">
        <v>737</v>
      </c>
      <c r="F45" s="125" t="s">
        <v>739</v>
      </c>
      <c r="G45" s="226" t="s">
        <v>736</v>
      </c>
      <c r="H45" s="279">
        <v>1222</v>
      </c>
      <c r="I45" s="280">
        <v>2</v>
      </c>
      <c r="J45" s="197" t="s">
        <v>738</v>
      </c>
      <c r="K45" s="281"/>
      <c r="L45" s="282" t="s">
        <v>33</v>
      </c>
      <c r="M45" s="127" t="s">
        <v>116</v>
      </c>
      <c r="N45" s="205">
        <v>1</v>
      </c>
      <c r="O45" s="127"/>
      <c r="P45" s="127"/>
      <c r="Q45" s="127"/>
      <c r="R45" s="128">
        <v>0.15</v>
      </c>
      <c r="S45" s="283">
        <f t="shared" si="1"/>
        <v>0</v>
      </c>
      <c r="T45" s="284" t="s">
        <v>719</v>
      </c>
      <c r="U45" s="280"/>
      <c r="V45" s="280"/>
      <c r="W45" s="285"/>
      <c r="X45" s="285"/>
      <c r="Y45" s="286"/>
      <c r="Z45" s="132"/>
      <c r="AA45" s="280"/>
      <c r="AB45" s="287"/>
      <c r="AC45" s="288">
        <f t="shared" si="2"/>
        <v>0</v>
      </c>
      <c r="AD45" s="289"/>
      <c r="AE45" s="133"/>
    </row>
    <row r="46" spans="1:31" s="22" customFormat="1" ht="12.75">
      <c r="A46" s="199" t="s">
        <v>718</v>
      </c>
      <c r="B46" s="200" t="s">
        <v>122</v>
      </c>
      <c r="C46" s="195" t="s">
        <v>733</v>
      </c>
      <c r="D46" s="345" t="s">
        <v>145</v>
      </c>
      <c r="E46" s="480">
        <v>422</v>
      </c>
      <c r="F46" s="358" t="s">
        <v>786</v>
      </c>
      <c r="G46" s="348" t="s">
        <v>612</v>
      </c>
      <c r="H46" s="357">
        <v>1323</v>
      </c>
      <c r="I46" s="358" t="s">
        <v>762</v>
      </c>
      <c r="J46" s="371" t="s">
        <v>775</v>
      </c>
      <c r="K46" s="360"/>
      <c r="L46" s="126" t="s">
        <v>33</v>
      </c>
      <c r="M46" s="127" t="s">
        <v>115</v>
      </c>
      <c r="N46" s="205">
        <v>1</v>
      </c>
      <c r="O46" s="127"/>
      <c r="P46" s="127"/>
      <c r="Q46" s="127"/>
      <c r="R46" s="128">
        <v>0.15</v>
      </c>
      <c r="S46" s="231">
        <f t="shared" si="1"/>
        <v>0</v>
      </c>
      <c r="T46" s="207" t="s">
        <v>719</v>
      </c>
      <c r="U46" s="129"/>
      <c r="V46" s="129"/>
      <c r="W46" s="130"/>
      <c r="X46" s="130"/>
      <c r="Y46" s="172"/>
      <c r="Z46" s="132"/>
      <c r="AA46" s="129"/>
      <c r="AB46" s="189"/>
      <c r="AC46" s="235">
        <f t="shared" si="2"/>
        <v>0</v>
      </c>
      <c r="AD46" s="169"/>
      <c r="AE46" s="133"/>
    </row>
    <row r="47" spans="1:31" s="22" customFormat="1" ht="12.75">
      <c r="A47" s="199" t="s">
        <v>718</v>
      </c>
      <c r="B47" s="200" t="s">
        <v>122</v>
      </c>
      <c r="C47" s="195" t="s">
        <v>733</v>
      </c>
      <c r="D47" s="345" t="s">
        <v>145</v>
      </c>
      <c r="E47" s="480">
        <v>422</v>
      </c>
      <c r="F47" s="358" t="s">
        <v>786</v>
      </c>
      <c r="G47" s="348" t="s">
        <v>613</v>
      </c>
      <c r="H47" s="357">
        <v>1323</v>
      </c>
      <c r="I47" s="358" t="s">
        <v>762</v>
      </c>
      <c r="J47" s="371" t="s">
        <v>775</v>
      </c>
      <c r="K47" s="360"/>
      <c r="L47" s="126" t="s">
        <v>33</v>
      </c>
      <c r="M47" s="127" t="s">
        <v>115</v>
      </c>
      <c r="N47" s="205">
        <v>1</v>
      </c>
      <c r="O47" s="127"/>
      <c r="P47" s="127"/>
      <c r="Q47" s="127"/>
      <c r="R47" s="128">
        <v>0.15</v>
      </c>
      <c r="S47" s="231">
        <f t="shared" si="1"/>
        <v>0</v>
      </c>
      <c r="T47" s="207" t="s">
        <v>719</v>
      </c>
      <c r="U47" s="129"/>
      <c r="V47" s="129"/>
      <c r="W47" s="130"/>
      <c r="X47" s="130"/>
      <c r="Y47" s="172"/>
      <c r="Z47" s="132"/>
      <c r="AA47" s="129"/>
      <c r="AB47" s="189"/>
      <c r="AC47" s="235">
        <f t="shared" si="2"/>
        <v>0</v>
      </c>
      <c r="AD47" s="169"/>
      <c r="AE47" s="133"/>
    </row>
    <row r="48" spans="1:31" s="22" customFormat="1" ht="12.75">
      <c r="A48" s="199" t="s">
        <v>718</v>
      </c>
      <c r="B48" s="200" t="s">
        <v>122</v>
      </c>
      <c r="C48" s="195" t="s">
        <v>733</v>
      </c>
      <c r="D48" s="345" t="s">
        <v>145</v>
      </c>
      <c r="E48" s="480">
        <v>422</v>
      </c>
      <c r="F48" s="358" t="s">
        <v>786</v>
      </c>
      <c r="G48" s="348" t="s">
        <v>614</v>
      </c>
      <c r="H48" s="357">
        <v>1323</v>
      </c>
      <c r="I48" s="358" t="s">
        <v>762</v>
      </c>
      <c r="J48" s="371" t="s">
        <v>775</v>
      </c>
      <c r="K48" s="360"/>
      <c r="L48" s="126" t="s">
        <v>33</v>
      </c>
      <c r="M48" s="127" t="s">
        <v>115</v>
      </c>
      <c r="N48" s="205">
        <v>1</v>
      </c>
      <c r="O48" s="127"/>
      <c r="P48" s="127"/>
      <c r="Q48" s="127"/>
      <c r="R48" s="128">
        <v>0.15</v>
      </c>
      <c r="S48" s="231">
        <f t="shared" si="1"/>
        <v>0</v>
      </c>
      <c r="T48" s="207" t="s">
        <v>719</v>
      </c>
      <c r="U48" s="129"/>
      <c r="V48" s="129"/>
      <c r="W48" s="130"/>
      <c r="X48" s="130"/>
      <c r="Y48" s="172"/>
      <c r="Z48" s="132"/>
      <c r="AA48" s="129"/>
      <c r="AB48" s="189"/>
      <c r="AC48" s="235">
        <f t="shared" si="2"/>
        <v>0</v>
      </c>
      <c r="AD48" s="169"/>
      <c r="AE48" s="133"/>
    </row>
    <row r="49" spans="1:31" s="22" customFormat="1" ht="12.75">
      <c r="A49" s="199" t="s">
        <v>718</v>
      </c>
      <c r="B49" s="200" t="s">
        <v>122</v>
      </c>
      <c r="C49" s="195" t="s">
        <v>733</v>
      </c>
      <c r="D49" s="313" t="s">
        <v>145</v>
      </c>
      <c r="E49" s="321">
        <v>422</v>
      </c>
      <c r="F49" s="318" t="s">
        <v>786</v>
      </c>
      <c r="G49" s="316" t="s">
        <v>615</v>
      </c>
      <c r="H49" s="317"/>
      <c r="I49" s="318"/>
      <c r="J49" s="319"/>
      <c r="K49" s="320" t="s">
        <v>768</v>
      </c>
      <c r="L49" s="126" t="s">
        <v>33</v>
      </c>
      <c r="M49" s="127" t="s">
        <v>611</v>
      </c>
      <c r="N49" s="205">
        <v>1</v>
      </c>
      <c r="O49" s="127">
        <v>51</v>
      </c>
      <c r="P49" s="127">
        <v>44</v>
      </c>
      <c r="Q49" s="127">
        <v>28</v>
      </c>
      <c r="R49" s="128">
        <f>(O49*P49*Q49)/1000000</f>
        <v>0.062832</v>
      </c>
      <c r="S49" s="231">
        <f t="shared" si="1"/>
        <v>0</v>
      </c>
      <c r="T49" s="207" t="s">
        <v>719</v>
      </c>
      <c r="U49" s="129"/>
      <c r="V49" s="129"/>
      <c r="W49" s="130"/>
      <c r="X49" s="130"/>
      <c r="Y49" s="172"/>
      <c r="Z49" s="132"/>
      <c r="AA49" s="129"/>
      <c r="AB49" s="189"/>
      <c r="AC49" s="235">
        <f t="shared" si="2"/>
        <v>0</v>
      </c>
      <c r="AD49" s="169"/>
      <c r="AE49" s="133"/>
    </row>
    <row r="50" spans="1:31" s="22" customFormat="1" ht="13.5" thickBot="1">
      <c r="A50" s="61" t="s">
        <v>718</v>
      </c>
      <c r="B50" s="62" t="s">
        <v>122</v>
      </c>
      <c r="C50" s="194" t="s">
        <v>733</v>
      </c>
      <c r="D50" s="361" t="s">
        <v>145</v>
      </c>
      <c r="E50" s="481">
        <v>422</v>
      </c>
      <c r="F50" s="365" t="s">
        <v>739</v>
      </c>
      <c r="G50" s="369"/>
      <c r="H50" s="364">
        <v>1222</v>
      </c>
      <c r="I50" s="365">
        <v>2</v>
      </c>
      <c r="J50" s="370" t="s">
        <v>738</v>
      </c>
      <c r="K50" s="366"/>
      <c r="L50" s="63"/>
      <c r="M50" s="64" t="s">
        <v>109</v>
      </c>
      <c r="N50" s="64">
        <v>1</v>
      </c>
      <c r="O50" s="64"/>
      <c r="P50" s="64"/>
      <c r="Q50" s="64"/>
      <c r="R50" s="65"/>
      <c r="S50" s="232">
        <f t="shared" si="1"/>
        <v>0</v>
      </c>
      <c r="T50" s="166" t="s">
        <v>719</v>
      </c>
      <c r="U50" s="66"/>
      <c r="V50" s="66"/>
      <c r="W50" s="122"/>
      <c r="X50" s="122"/>
      <c r="Y50" s="173" t="s">
        <v>60</v>
      </c>
      <c r="Z50" s="68"/>
      <c r="AA50" s="66">
        <v>1</v>
      </c>
      <c r="AB50" s="190">
        <v>0.06</v>
      </c>
      <c r="AC50" s="236">
        <f t="shared" si="2"/>
        <v>0</v>
      </c>
      <c r="AD50" s="170" t="s">
        <v>719</v>
      </c>
      <c r="AE50" s="69"/>
    </row>
  </sheetData>
  <sheetProtection/>
  <protectedRanges>
    <protectedRange sqref="N4:Q8" name="Plage5"/>
    <protectedRange sqref="T26:AB44 T46:AB185" name="Plage3"/>
    <protectedRange sqref="B1:B2" name="Plage1"/>
    <protectedRange sqref="R34:R44 R46:R48 R50:R185 A26:Q185" name="Plage2"/>
    <protectedRange sqref="AD26:AE44 AD46:AE185" name="Plage4"/>
    <protectedRange sqref="R26" name="Plage2_5_1_4_1_6_2_1_4"/>
    <protectedRange sqref="R27" name="Plage2_5_1_4_1_6_2_1_4_1"/>
    <protectedRange sqref="R28" name="Plage2_5_1_4_1_6_2_1_4_2"/>
    <protectedRange sqref="R29 R49" name="Plage2_5_1_4_1_6_2_1_4_3"/>
    <protectedRange sqref="R30:R33" name="Plage2_5_1_4_1_6_2_1_4_4"/>
    <protectedRange sqref="T45:AB45" name="Plage3_1"/>
    <protectedRange sqref="A45:B45 D45:R45" name="Plage2_1"/>
    <protectedRange sqref="AD45:AE45" name="Plage4_1"/>
  </protectedRanges>
  <mergeCells count="35">
    <mergeCell ref="A5:A6"/>
    <mergeCell ref="A7:A8"/>
    <mergeCell ref="A9:A10"/>
    <mergeCell ref="N10:O10"/>
    <mergeCell ref="T22:X22"/>
    <mergeCell ref="Y22:AB22"/>
    <mergeCell ref="A11:A12"/>
    <mergeCell ref="A13:A14"/>
    <mergeCell ref="A15:A16"/>
    <mergeCell ref="A22:G22"/>
    <mergeCell ref="L23:L24"/>
    <mergeCell ref="M23:M24"/>
    <mergeCell ref="N23:N24"/>
    <mergeCell ref="O23:Q23"/>
    <mergeCell ref="H22:K22"/>
    <mergeCell ref="L22:R22"/>
    <mergeCell ref="R23:R24"/>
    <mergeCell ref="S23:S24"/>
    <mergeCell ref="T23:T24"/>
    <mergeCell ref="U23:U24"/>
    <mergeCell ref="AE22:AE24"/>
    <mergeCell ref="A23:A24"/>
    <mergeCell ref="B23:F23"/>
    <mergeCell ref="G23:G24"/>
    <mergeCell ref="H23:J23"/>
    <mergeCell ref="K23:K24"/>
    <mergeCell ref="AD23:AD24"/>
    <mergeCell ref="Z23:Z24"/>
    <mergeCell ref="AA23:AA24"/>
    <mergeCell ref="AB23:AB24"/>
    <mergeCell ref="AC23:AC24"/>
    <mergeCell ref="V23:V24"/>
    <mergeCell ref="W23:W24"/>
    <mergeCell ref="X23:X24"/>
    <mergeCell ref="Y23:Y24"/>
  </mergeCells>
  <dataValidations count="6">
    <dataValidation type="list" allowBlank="1" showErrorMessage="1" prompt="&#10;" sqref="L26:L50">
      <formula1>"INFO,MOB,VER,ROC,DIV,LAB,FRAG"</formula1>
    </dataValidation>
    <dataValidation type="list" allowBlank="1" showInputMessage="1" showErrorMessage="1" sqref="Y26:Y50">
      <formula1>"DOCBUR,DOCBIBLIO"</formula1>
    </dataValidation>
    <dataValidation type="list" allowBlank="1" showInputMessage="1" showErrorMessage="1" sqref="Q5 T26:T50 AD26:AD50 W26:X50">
      <formula1>"O,N"</formula1>
    </dataValidation>
    <dataValidation type="list" allowBlank="1" showInputMessage="1" showErrorMessage="1" sqref="AD25">
      <formula1>"O/N"</formula1>
    </dataValidation>
    <dataValidation type="list" allowBlank="1" showInputMessage="1" showErrorMessage="1" sqref="N4">
      <formula1>"BUR,SALLE ENSEIGNEMENT, SALLETP, LABO,STOCK REPRO,DIVERS"</formula1>
    </dataValidation>
    <dataValidation type="list" allowBlank="1" showInputMessage="1" showErrorMessage="1" sqref="Q4">
      <formula1>"A-1,A-2,B-1,B-2,C-1,C-2,D-1,D-2,E-1,E-2,F-1,F-2"</formula1>
    </dataValidation>
  </dataValidations>
  <printOptions/>
  <pageMargins left="0.787401575" right="0.787401575" top="0.984251969" bottom="0.984251969" header="0.4921259845" footer="0.4921259845"/>
  <pageSetup fitToHeight="0" fitToWidth="1" horizontalDpi="600" verticalDpi="600" orientation="landscape" paperSize="9" scale="41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H48"/>
  <sheetViews>
    <sheetView zoomScalePageLayoutView="0" workbookViewId="0" topLeftCell="C16">
      <selection activeCell="G51" sqref="G51"/>
    </sheetView>
  </sheetViews>
  <sheetFormatPr defaultColWidth="11.421875" defaultRowHeight="12.75"/>
  <cols>
    <col min="1" max="1" width="15.8515625" style="5" customWidth="1"/>
    <col min="2" max="2" width="11.28125" style="5" customWidth="1"/>
    <col min="3" max="3" width="7.421875" style="5" customWidth="1"/>
    <col min="4" max="4" width="8.421875" style="5" customWidth="1"/>
    <col min="5" max="5" width="6.7109375" style="5" customWidth="1"/>
    <col min="6" max="6" width="21.00390625" style="5" customWidth="1"/>
    <col min="7" max="7" width="9.57421875" style="7" customWidth="1"/>
    <col min="8" max="8" width="5.7109375" style="9" customWidth="1"/>
    <col min="9" max="9" width="4.421875" style="9" bestFit="1" customWidth="1"/>
    <col min="10" max="10" width="5.421875" style="9" bestFit="1" customWidth="1"/>
    <col min="11" max="11" width="10.00390625" style="9" customWidth="1"/>
    <col min="12" max="12" width="8.421875" style="5" customWidth="1"/>
    <col min="13" max="13" width="32.00390625" style="5" customWidth="1"/>
    <col min="14" max="14" width="3.8515625" style="5" bestFit="1" customWidth="1"/>
    <col min="15" max="15" width="5.00390625" style="5" bestFit="1" customWidth="1"/>
    <col min="16" max="16" width="6.7109375" style="5" customWidth="1"/>
    <col min="17" max="17" width="8.8515625" style="5" customWidth="1"/>
    <col min="18" max="18" width="10.7109375" style="5" customWidth="1"/>
    <col min="19" max="19" width="7.57421875" style="5" customWidth="1"/>
    <col min="20" max="20" width="8.140625" style="9" customWidth="1"/>
    <col min="21" max="22" width="9.8515625" style="9" customWidth="1"/>
    <col min="23" max="24" width="7.28125" style="9" customWidth="1"/>
    <col min="25" max="25" width="9.00390625" style="9" customWidth="1"/>
    <col min="26" max="26" width="24.140625" style="9" customWidth="1"/>
    <col min="27" max="27" width="8.00390625" style="9" bestFit="1" customWidth="1"/>
    <col min="28" max="28" width="8.7109375" style="9" bestFit="1" customWidth="1"/>
    <col min="29" max="30" width="5.7109375" style="9" bestFit="1" customWidth="1"/>
    <col min="31" max="31" width="29.140625" style="9" customWidth="1"/>
    <col min="32" max="33" width="13.7109375" style="5" customWidth="1"/>
    <col min="34" max="34" width="19.421875" style="5" customWidth="1"/>
    <col min="35" max="16384" width="11.421875" style="5" customWidth="1"/>
  </cols>
  <sheetData>
    <row r="1" spans="1:33" ht="21" customHeight="1">
      <c r="A1" s="114" t="s">
        <v>716</v>
      </c>
      <c r="B1" s="114"/>
      <c r="C1" s="117"/>
      <c r="D1" s="116"/>
      <c r="E1" s="116"/>
      <c r="F1" s="116"/>
      <c r="G1" s="116"/>
      <c r="H1" s="118"/>
      <c r="I1" s="118"/>
      <c r="J1" s="118"/>
      <c r="K1" s="118"/>
      <c r="L1" s="116"/>
      <c r="M1" s="116"/>
      <c r="N1" s="116"/>
      <c r="O1" s="116"/>
      <c r="P1" s="116"/>
      <c r="Q1" s="116"/>
      <c r="R1" s="117"/>
      <c r="S1" s="117"/>
      <c r="T1" s="118"/>
      <c r="U1" s="118"/>
      <c r="V1" s="118"/>
      <c r="W1" s="118"/>
      <c r="X1" s="119"/>
      <c r="Y1" s="119"/>
      <c r="Z1" s="119"/>
      <c r="AA1" s="119"/>
      <c r="AB1" s="119"/>
      <c r="AC1" s="119"/>
      <c r="AD1" s="119"/>
      <c r="AE1" s="118"/>
      <c r="AF1" s="2"/>
      <c r="AG1" s="2"/>
    </row>
    <row r="2" spans="1:33" ht="15.75">
      <c r="A2" s="18" t="s">
        <v>40</v>
      </c>
      <c r="B2" s="18" t="s">
        <v>145</v>
      </c>
      <c r="C2" s="19"/>
      <c r="D2" s="20"/>
      <c r="E2" s="20"/>
      <c r="F2" s="20"/>
      <c r="G2" s="20"/>
      <c r="H2" s="18"/>
      <c r="I2" s="21"/>
      <c r="J2" s="26"/>
      <c r="K2" s="19"/>
      <c r="L2" s="20"/>
      <c r="M2" s="20"/>
      <c r="N2" s="20"/>
      <c r="O2" s="20"/>
      <c r="P2" s="20"/>
      <c r="Q2" s="20"/>
      <c r="R2" s="19"/>
      <c r="S2" s="19"/>
      <c r="T2" s="21"/>
      <c r="U2" s="21"/>
      <c r="V2" s="21"/>
      <c r="W2" s="21"/>
      <c r="X2" s="250"/>
      <c r="Y2" s="250"/>
      <c r="Z2" s="250"/>
      <c r="AA2" s="250"/>
      <c r="AB2" s="250"/>
      <c r="AC2" s="250"/>
      <c r="AD2" s="250"/>
      <c r="AE2" s="21"/>
      <c r="AF2" s="2"/>
      <c r="AG2" s="2"/>
    </row>
    <row r="3" spans="1:31" s="2" customFormat="1" ht="16.5" thickBot="1">
      <c r="A3" s="137"/>
      <c r="B3" s="137"/>
      <c r="D3" s="138"/>
      <c r="E3" s="138"/>
      <c r="F3" s="138"/>
      <c r="G3" s="138"/>
      <c r="H3" s="137"/>
      <c r="I3" s="15"/>
      <c r="J3" s="143"/>
      <c r="L3" s="138"/>
      <c r="M3" s="138"/>
      <c r="N3" s="138"/>
      <c r="O3" s="138"/>
      <c r="P3" s="138"/>
      <c r="Q3" s="138"/>
      <c r="T3" s="15"/>
      <c r="U3" s="15"/>
      <c r="V3" s="15"/>
      <c r="W3" s="15"/>
      <c r="X3" s="16"/>
      <c r="Y3" s="16"/>
      <c r="Z3" s="16"/>
      <c r="AA3" s="16"/>
      <c r="AB3" s="16"/>
      <c r="AC3" s="16"/>
      <c r="AD3" s="16"/>
      <c r="AE3" s="15"/>
    </row>
    <row r="4" spans="1:31" ht="15.75">
      <c r="A4"/>
      <c r="B4"/>
      <c r="C4"/>
      <c r="D4"/>
      <c r="E4"/>
      <c r="F4"/>
      <c r="G4"/>
      <c r="H4"/>
      <c r="I4"/>
      <c r="J4"/>
      <c r="K4"/>
      <c r="L4" s="175" t="s">
        <v>67</v>
      </c>
      <c r="M4" s="176"/>
      <c r="N4" s="229" t="s">
        <v>82</v>
      </c>
      <c r="O4" s="177"/>
      <c r="P4" s="178"/>
      <c r="Q4" s="246" t="s">
        <v>68</v>
      </c>
      <c r="R4"/>
      <c r="S4" s="140"/>
      <c r="T4" s="138"/>
      <c r="U4" s="174"/>
      <c r="V4" s="174"/>
      <c r="W4" s="140"/>
      <c r="X4" s="140"/>
      <c r="Y4" s="16"/>
      <c r="Z4" s="15"/>
      <c r="AA4" s="15"/>
      <c r="AB4" s="15"/>
      <c r="AC4" s="15"/>
      <c r="AD4" s="15"/>
      <c r="AE4" s="15"/>
    </row>
    <row r="5" spans="1:31" ht="15.75">
      <c r="A5" s="408" t="s">
        <v>13</v>
      </c>
      <c r="B5" s="237" t="s">
        <v>100</v>
      </c>
      <c r="C5" s="187" t="s">
        <v>68</v>
      </c>
      <c r="D5" s="138"/>
      <c r="E5" s="138"/>
      <c r="F5" s="138"/>
      <c r="G5" s="138"/>
      <c r="H5" s="15"/>
      <c r="I5" s="15"/>
      <c r="J5" s="143"/>
      <c r="K5" s="2"/>
      <c r="L5" s="179" t="s">
        <v>98</v>
      </c>
      <c r="M5" s="180"/>
      <c r="N5" s="180"/>
      <c r="O5" s="181"/>
      <c r="P5" s="182"/>
      <c r="Q5" s="247" t="s">
        <v>99</v>
      </c>
      <c r="R5"/>
      <c r="S5" s="244"/>
      <c r="T5" s="138"/>
      <c r="U5" s="139"/>
      <c r="V5" s="139"/>
      <c r="W5" s="140"/>
      <c r="X5" s="141"/>
      <c r="Y5" s="16"/>
      <c r="Z5" s="15"/>
      <c r="AA5" s="15"/>
      <c r="AB5" s="15"/>
      <c r="AC5" s="15"/>
      <c r="AD5" s="15"/>
      <c r="AE5" s="15"/>
    </row>
    <row r="6" spans="1:31" ht="15.75">
      <c r="A6" s="409"/>
      <c r="B6" s="187"/>
      <c r="C6" s="187" t="s">
        <v>69</v>
      </c>
      <c r="D6" s="138"/>
      <c r="E6" s="138"/>
      <c r="F6" s="138"/>
      <c r="G6" s="138"/>
      <c r="H6" s="15"/>
      <c r="I6" s="15"/>
      <c r="J6" s="143"/>
      <c r="K6" s="2"/>
      <c r="L6" s="179" t="s">
        <v>101</v>
      </c>
      <c r="M6" s="180"/>
      <c r="N6" s="180"/>
      <c r="O6" s="181"/>
      <c r="P6" s="182"/>
      <c r="Q6" s="248">
        <v>0</v>
      </c>
      <c r="R6"/>
      <c r="S6" s="244"/>
      <c r="T6" s="138"/>
      <c r="U6" s="139"/>
      <c r="V6" s="139"/>
      <c r="W6" s="140"/>
      <c r="X6" s="141"/>
      <c r="Y6" s="16"/>
      <c r="Z6" s="15"/>
      <c r="AA6" s="15"/>
      <c r="AB6" s="15"/>
      <c r="AC6" s="15"/>
      <c r="AD6" s="15"/>
      <c r="AE6" s="15"/>
    </row>
    <row r="7" spans="1:31" ht="18" customHeight="1">
      <c r="A7" s="408" t="s">
        <v>66</v>
      </c>
      <c r="B7" s="237" t="s">
        <v>100</v>
      </c>
      <c r="C7" s="187" t="s">
        <v>70</v>
      </c>
      <c r="D7" s="138"/>
      <c r="E7" s="138"/>
      <c r="F7" s="138"/>
      <c r="G7" s="138"/>
      <c r="H7" s="15"/>
      <c r="I7" s="15"/>
      <c r="J7" s="143"/>
      <c r="K7" s="2"/>
      <c r="L7" s="179" t="s">
        <v>103</v>
      </c>
      <c r="M7" s="180"/>
      <c r="N7" s="180"/>
      <c r="O7" s="181"/>
      <c r="P7" s="182"/>
      <c r="Q7" s="251" t="e">
        <f>Q8/Q6</f>
        <v>#DIV/0!</v>
      </c>
      <c r="R7"/>
      <c r="S7" s="244"/>
      <c r="T7" s="138"/>
      <c r="U7" s="139"/>
      <c r="V7" s="139"/>
      <c r="W7" s="140"/>
      <c r="X7" s="141"/>
      <c r="Y7" s="16"/>
      <c r="Z7" s="15"/>
      <c r="AA7" s="15"/>
      <c r="AB7" s="15"/>
      <c r="AC7" s="15"/>
      <c r="AD7" s="15"/>
      <c r="AE7" s="15"/>
    </row>
    <row r="8" spans="1:31" ht="16.5" thickBot="1">
      <c r="A8" s="409"/>
      <c r="B8" s="187"/>
      <c r="C8" s="187" t="s">
        <v>71</v>
      </c>
      <c r="D8" s="138"/>
      <c r="E8" s="138"/>
      <c r="F8" s="138"/>
      <c r="G8" s="138"/>
      <c r="H8" s="15"/>
      <c r="I8" s="15"/>
      <c r="J8" s="143"/>
      <c r="K8" s="2"/>
      <c r="L8" s="183" t="s">
        <v>102</v>
      </c>
      <c r="M8" s="184"/>
      <c r="N8" s="184"/>
      <c r="O8" s="185"/>
      <c r="P8" s="186"/>
      <c r="Q8" s="249">
        <f>SUM($R$26:$R$982)+SUM($AB$26:$AB$982)</f>
        <v>10.622480000000003</v>
      </c>
      <c r="R8"/>
      <c r="S8" s="244"/>
      <c r="T8" s="138"/>
      <c r="U8" s="139"/>
      <c r="V8" s="139"/>
      <c r="W8" s="140"/>
      <c r="X8" s="142"/>
      <c r="Y8" s="16"/>
      <c r="Z8" s="15"/>
      <c r="AA8" s="15"/>
      <c r="AB8" s="15"/>
      <c r="AC8" s="15"/>
      <c r="AD8" s="15"/>
      <c r="AE8" s="15"/>
    </row>
    <row r="9" spans="1:31" ht="16.5" thickBot="1">
      <c r="A9" s="408" t="s">
        <v>14</v>
      </c>
      <c r="B9" s="237" t="s">
        <v>100</v>
      </c>
      <c r="C9" s="187" t="s">
        <v>72</v>
      </c>
      <c r="D9" s="138"/>
      <c r="E9" s="138"/>
      <c r="F9" s="138"/>
      <c r="G9" s="138"/>
      <c r="H9" s="15"/>
      <c r="I9" s="15"/>
      <c r="J9" s="143"/>
      <c r="K9" s="2"/>
      <c r="L9" s="137"/>
      <c r="M9" s="138"/>
      <c r="N9" s="138"/>
      <c r="O9" s="139"/>
      <c r="P9" s="140"/>
      <c r="Q9" s="142"/>
      <c r="R9" s="244"/>
      <c r="S9" s="244"/>
      <c r="T9" s="138"/>
      <c r="U9" s="139"/>
      <c r="V9" s="139"/>
      <c r="W9" s="140"/>
      <c r="X9" s="142"/>
      <c r="Y9" s="16"/>
      <c r="Z9" s="15"/>
      <c r="AA9" s="15"/>
      <c r="AB9" s="15"/>
      <c r="AC9" s="15"/>
      <c r="AD9" s="15"/>
      <c r="AE9" s="15"/>
    </row>
    <row r="10" spans="1:31" ht="24" customHeight="1" thickBot="1">
      <c r="A10" s="409"/>
      <c r="B10" s="187"/>
      <c r="C10" s="187" t="s">
        <v>73</v>
      </c>
      <c r="D10" s="138"/>
      <c r="E10" s="138"/>
      <c r="F10" s="138"/>
      <c r="G10" s="138"/>
      <c r="H10" s="15"/>
      <c r="I10" s="15"/>
      <c r="J10" s="143"/>
      <c r="K10" s="2"/>
      <c r="L10" s="239" t="s">
        <v>42</v>
      </c>
      <c r="M10" s="240"/>
      <c r="N10" s="406" t="s">
        <v>94</v>
      </c>
      <c r="O10" s="407"/>
      <c r="P10" s="230" t="s">
        <v>59</v>
      </c>
      <c r="Q10" s="230" t="s">
        <v>91</v>
      </c>
      <c r="R10" s="244"/>
      <c r="S10" s="244"/>
      <c r="T10" s="138"/>
      <c r="U10" s="139"/>
      <c r="V10" s="139"/>
      <c r="W10" s="140"/>
      <c r="X10" s="142"/>
      <c r="Y10" s="16"/>
      <c r="Z10" s="15"/>
      <c r="AA10" s="15"/>
      <c r="AB10" s="15"/>
      <c r="AC10" s="15"/>
      <c r="AD10" s="15"/>
      <c r="AE10" s="15"/>
    </row>
    <row r="11" spans="1:31" ht="16.5" thickBot="1">
      <c r="A11" s="408" t="s">
        <v>11</v>
      </c>
      <c r="B11" s="237" t="s">
        <v>100</v>
      </c>
      <c r="C11" s="187" t="s">
        <v>74</v>
      </c>
      <c r="D11" s="138"/>
      <c r="E11" s="138"/>
      <c r="F11" s="138"/>
      <c r="G11" s="138"/>
      <c r="H11" s="15"/>
      <c r="I11" s="15"/>
      <c r="J11" s="143"/>
      <c r="K11" s="2"/>
      <c r="L11" s="241" t="s">
        <v>83</v>
      </c>
      <c r="M11" s="242"/>
      <c r="N11" s="238"/>
      <c r="O11" s="243">
        <f>SUMIF($L$26:$L$982,"INFO",$R$26:$R$982)</f>
        <v>0.85</v>
      </c>
      <c r="P11" s="233">
        <f>SUMIF($L$26:$L$982,"INFO",$S$26:$S$982)</f>
        <v>0</v>
      </c>
      <c r="Q11" s="234">
        <f>O11-P11</f>
        <v>0.85</v>
      </c>
      <c r="R11" s="244"/>
      <c r="S11" s="244"/>
      <c r="T11" s="138"/>
      <c r="U11" s="139"/>
      <c r="V11" s="139"/>
      <c r="W11" s="140"/>
      <c r="X11" s="142"/>
      <c r="Y11" s="16"/>
      <c r="Z11" s="15"/>
      <c r="AA11" s="15"/>
      <c r="AB11" s="15"/>
      <c r="AC11" s="15"/>
      <c r="AD11" s="15"/>
      <c r="AE11" s="15"/>
    </row>
    <row r="12" spans="1:31" ht="16.5" thickBot="1">
      <c r="A12" s="409"/>
      <c r="B12" s="187"/>
      <c r="C12" s="187" t="s">
        <v>75</v>
      </c>
      <c r="D12" s="138"/>
      <c r="E12" s="138"/>
      <c r="F12" s="138"/>
      <c r="G12" s="138"/>
      <c r="H12" s="15"/>
      <c r="I12" s="15"/>
      <c r="J12" s="143"/>
      <c r="K12" s="2"/>
      <c r="L12" s="241" t="s">
        <v>84</v>
      </c>
      <c r="M12" s="242"/>
      <c r="N12" s="238"/>
      <c r="O12" s="233">
        <f>SUMIF($L$26:$L$982,"MOB",$R$26:$R$982)</f>
        <v>9.462480000000001</v>
      </c>
      <c r="P12" s="233">
        <f>SUMIF($L$26:$L$982,"MOB",$S$26:$S$982)</f>
        <v>0.86</v>
      </c>
      <c r="Q12" s="234">
        <f aca="true" t="shared" si="0" ref="Q12:Q19">O12-P12</f>
        <v>8.602480000000002</v>
      </c>
      <c r="R12" s="244"/>
      <c r="S12" s="244"/>
      <c r="T12" s="138"/>
      <c r="U12" s="139"/>
      <c r="V12" s="139"/>
      <c r="W12" s="140"/>
      <c r="X12" s="142"/>
      <c r="Y12" s="16"/>
      <c r="Z12" s="15"/>
      <c r="AA12" s="15"/>
      <c r="AB12" s="15"/>
      <c r="AC12" s="15"/>
      <c r="AD12" s="15"/>
      <c r="AE12" s="15"/>
    </row>
    <row r="13" spans="1:31" ht="16.5" thickBot="1">
      <c r="A13" s="408" t="s">
        <v>15</v>
      </c>
      <c r="B13" s="237" t="s">
        <v>100</v>
      </c>
      <c r="C13" s="187" t="s">
        <v>76</v>
      </c>
      <c r="D13" s="138"/>
      <c r="E13" s="138"/>
      <c r="F13" s="138"/>
      <c r="G13" s="138"/>
      <c r="H13" s="15"/>
      <c r="I13" s="15"/>
      <c r="J13" s="143"/>
      <c r="K13" s="2"/>
      <c r="L13" s="241" t="s">
        <v>85</v>
      </c>
      <c r="M13" s="242"/>
      <c r="N13" s="238"/>
      <c r="O13" s="233">
        <f>SUMIF($L$26:$L$975,"DIV",$R$26:$R$975)</f>
        <v>0.25</v>
      </c>
      <c r="P13" s="233">
        <f>SUMIF($L$26:$L$982,"DIV",$S$26:$S$982)</f>
        <v>0</v>
      </c>
      <c r="Q13" s="234">
        <f t="shared" si="0"/>
        <v>0.25</v>
      </c>
      <c r="R13" s="244"/>
      <c r="S13" s="244"/>
      <c r="T13" s="138"/>
      <c r="U13" s="139"/>
      <c r="V13" s="139"/>
      <c r="W13" s="140"/>
      <c r="X13" s="142"/>
      <c r="Y13" s="16"/>
      <c r="Z13" s="15"/>
      <c r="AA13" s="15"/>
      <c r="AB13" s="15"/>
      <c r="AC13" s="15"/>
      <c r="AD13" s="15"/>
      <c r="AE13" s="15"/>
    </row>
    <row r="14" spans="1:34" s="28" customFormat="1" ht="15.75" thickBot="1">
      <c r="A14" s="409"/>
      <c r="B14" s="187"/>
      <c r="C14" s="187" t="s">
        <v>77</v>
      </c>
      <c r="D14" s="27"/>
      <c r="E14" s="27"/>
      <c r="F14" s="27"/>
      <c r="G14" s="27"/>
      <c r="H14" s="11"/>
      <c r="I14" s="10"/>
      <c r="J14" s="10"/>
      <c r="K14" s="10"/>
      <c r="L14" s="241" t="s">
        <v>86</v>
      </c>
      <c r="M14" s="242"/>
      <c r="N14" s="238"/>
      <c r="O14" s="233">
        <f>SUMIF($L$26:$L$975,"LAB",$R$26:$R$975)</f>
        <v>0</v>
      </c>
      <c r="P14" s="233">
        <f>SUMIF($L$26:$L$982,"LAB",$S$26:$S$982)</f>
        <v>0</v>
      </c>
      <c r="Q14" s="234">
        <f t="shared" si="0"/>
        <v>0</v>
      </c>
      <c r="R14" s="245"/>
      <c r="S14" s="245"/>
      <c r="T14" s="11"/>
      <c r="U14" s="11"/>
      <c r="V14" s="11"/>
      <c r="W14" s="11"/>
      <c r="X14" s="10"/>
      <c r="Y14" s="10"/>
      <c r="Z14" s="10"/>
      <c r="AA14" s="10"/>
      <c r="AB14" s="10"/>
      <c r="AC14" s="10"/>
      <c r="AD14" s="10"/>
      <c r="AE14" s="11"/>
      <c r="AF14" s="27"/>
      <c r="AG14" s="27"/>
      <c r="AH14" s="8"/>
    </row>
    <row r="15" spans="1:31" ht="16.5" thickBot="1">
      <c r="A15" s="408" t="s">
        <v>65</v>
      </c>
      <c r="B15" s="237" t="s">
        <v>100</v>
      </c>
      <c r="C15" s="187" t="s">
        <v>78</v>
      </c>
      <c r="D15" s="138"/>
      <c r="E15" s="138"/>
      <c r="F15" s="138"/>
      <c r="G15" s="138"/>
      <c r="H15" s="15"/>
      <c r="I15" s="15"/>
      <c r="J15" s="143"/>
      <c r="K15" s="2"/>
      <c r="L15" s="241" t="s">
        <v>87</v>
      </c>
      <c r="M15" s="242"/>
      <c r="N15" s="238"/>
      <c r="O15" s="233">
        <f>SUMIF($L$26:$L$975,"FRAG",$R$26:$R$975)</f>
        <v>0</v>
      </c>
      <c r="P15" s="233">
        <f>SUMIF($L$26:$L$982,"FRAG",$S$26:$S$982)</f>
        <v>0</v>
      </c>
      <c r="Q15" s="234">
        <f t="shared" si="0"/>
        <v>0</v>
      </c>
      <c r="R15" s="244"/>
      <c r="S15" s="244"/>
      <c r="T15" s="138"/>
      <c r="U15" s="139"/>
      <c r="V15" s="139"/>
      <c r="W15" s="140"/>
      <c r="X15" s="142"/>
      <c r="Y15" s="16"/>
      <c r="Z15" s="15"/>
      <c r="AA15" s="15"/>
      <c r="AB15" s="15"/>
      <c r="AC15" s="15"/>
      <c r="AD15" s="15"/>
      <c r="AE15" s="15"/>
    </row>
    <row r="16" spans="1:31" ht="16.5" thickBot="1">
      <c r="A16" s="409"/>
      <c r="B16" s="187"/>
      <c r="C16" s="187" t="s">
        <v>79</v>
      </c>
      <c r="D16" s="138"/>
      <c r="E16" s="138"/>
      <c r="F16" s="138"/>
      <c r="G16" s="138"/>
      <c r="H16" s="15"/>
      <c r="I16" s="15"/>
      <c r="J16" s="143"/>
      <c r="K16" s="2"/>
      <c r="L16" s="241" t="s">
        <v>88</v>
      </c>
      <c r="M16" s="242"/>
      <c r="N16" s="238"/>
      <c r="O16" s="233">
        <f>SUMIF($L$26:$L$975,"VER",$R$26:$R$975)</f>
        <v>0</v>
      </c>
      <c r="P16" s="233">
        <f>SUMIF($L$26:$L$982,"VER",$S$26:$S$982)</f>
        <v>0</v>
      </c>
      <c r="Q16" s="234">
        <f t="shared" si="0"/>
        <v>0</v>
      </c>
      <c r="R16" s="244"/>
      <c r="S16" s="244"/>
      <c r="T16" s="138"/>
      <c r="U16" s="139"/>
      <c r="V16" s="139"/>
      <c r="W16" s="140"/>
      <c r="X16" s="142"/>
      <c r="Y16" s="16"/>
      <c r="Z16" s="15"/>
      <c r="AA16" s="15"/>
      <c r="AB16" s="15"/>
      <c r="AC16" s="15"/>
      <c r="AD16" s="15"/>
      <c r="AE16" s="15"/>
    </row>
    <row r="17" spans="1:31" ht="16.5" thickBot="1">
      <c r="A17" s="137"/>
      <c r="B17" s="137"/>
      <c r="C17" s="2"/>
      <c r="D17" s="138"/>
      <c r="E17" s="138"/>
      <c r="F17" s="138"/>
      <c r="G17" s="138"/>
      <c r="H17" s="15"/>
      <c r="I17" s="15"/>
      <c r="J17" s="143"/>
      <c r="K17" s="2"/>
      <c r="L17" s="241" t="s">
        <v>89</v>
      </c>
      <c r="M17" s="242"/>
      <c r="N17" s="238"/>
      <c r="O17" s="233">
        <f>SUMIF($L$26:$L$982,"ROC",$R$26:$R$982)</f>
        <v>0</v>
      </c>
      <c r="P17" s="233">
        <f>SUMIF($L$26:$L$982,"ROC",$S$26:$S$982)</f>
        <v>0</v>
      </c>
      <c r="Q17" s="234">
        <f t="shared" si="0"/>
        <v>0</v>
      </c>
      <c r="R17" s="244"/>
      <c r="S17" s="244"/>
      <c r="T17" s="138"/>
      <c r="U17" s="139"/>
      <c r="V17" s="139"/>
      <c r="W17" s="140"/>
      <c r="X17" s="142"/>
      <c r="Y17" s="16"/>
      <c r="Z17" s="15"/>
      <c r="AA17" s="15"/>
      <c r="AB17" s="15"/>
      <c r="AC17" s="15"/>
      <c r="AD17" s="15"/>
      <c r="AE17" s="15"/>
    </row>
    <row r="18" spans="1:34" s="28" customFormat="1" ht="15.75" thickBot="1">
      <c r="A18" s="50"/>
      <c r="B18" s="27"/>
      <c r="C18" s="29"/>
      <c r="D18" s="27"/>
      <c r="E18" s="27"/>
      <c r="F18" s="27"/>
      <c r="G18" s="27"/>
      <c r="H18" s="11"/>
      <c r="I18" s="10"/>
      <c r="J18" s="10"/>
      <c r="K18" s="10"/>
      <c r="L18" s="241" t="s">
        <v>96</v>
      </c>
      <c r="M18" s="242"/>
      <c r="N18" s="238"/>
      <c r="O18" s="233">
        <f>SUMIF($Y$26:$Y$982,"DOCBUR",$AB$26:$AB$982)</f>
        <v>0.06</v>
      </c>
      <c r="P18" s="233">
        <f>SUMIF($Y$26:$Y$982,"DOCBUR",$AC$26:$AC$982)</f>
        <v>0</v>
      </c>
      <c r="Q18" s="234">
        <f t="shared" si="0"/>
        <v>0.06</v>
      </c>
      <c r="R18" s="245"/>
      <c r="S18" s="245"/>
      <c r="T18" s="11"/>
      <c r="U18" s="11"/>
      <c r="V18" s="11"/>
      <c r="W18" s="11"/>
      <c r="X18" s="10"/>
      <c r="Y18" s="10"/>
      <c r="Z18" s="10"/>
      <c r="AA18" s="10"/>
      <c r="AB18" s="10"/>
      <c r="AC18" s="10"/>
      <c r="AD18" s="10"/>
      <c r="AE18" s="11"/>
      <c r="AF18" s="27"/>
      <c r="AG18" s="27"/>
      <c r="AH18" s="8"/>
    </row>
    <row r="19" spans="1:31" ht="16.5" thickBot="1">
      <c r="A19" s="137"/>
      <c r="B19" s="137"/>
      <c r="C19" s="2"/>
      <c r="D19" s="138"/>
      <c r="E19" s="138"/>
      <c r="F19" s="138"/>
      <c r="G19" s="138"/>
      <c r="H19" s="15"/>
      <c r="I19" s="15"/>
      <c r="J19" s="143"/>
      <c r="K19" s="2"/>
      <c r="L19" s="241" t="s">
        <v>97</v>
      </c>
      <c r="M19" s="242"/>
      <c r="N19" s="238"/>
      <c r="O19" s="233">
        <f>SUMIF($Y$26:$Y$982,"DOCBIBLIO",$AB$26:$AB$982)</f>
        <v>0</v>
      </c>
      <c r="P19" s="233">
        <f>SUMIF($Y$26:$Y$982,"DOCBIBLIO",$AC$26:$AC$982)</f>
        <v>0</v>
      </c>
      <c r="Q19" s="234">
        <f t="shared" si="0"/>
        <v>0</v>
      </c>
      <c r="R19" s="244"/>
      <c r="S19" s="244"/>
      <c r="T19" s="138"/>
      <c r="U19" s="139"/>
      <c r="V19" s="139"/>
      <c r="W19" s="140"/>
      <c r="X19" s="142"/>
      <c r="Y19" s="16"/>
      <c r="Z19" s="15"/>
      <c r="AA19" s="15"/>
      <c r="AB19" s="15"/>
      <c r="AC19" s="15"/>
      <c r="AD19" s="15"/>
      <c r="AE19" s="15"/>
    </row>
    <row r="20" spans="1:31" ht="15.75">
      <c r="A20" s="137"/>
      <c r="B20" s="137"/>
      <c r="C20" s="2"/>
      <c r="D20" s="138"/>
      <c r="E20" s="138"/>
      <c r="F20" s="138"/>
      <c r="G20" s="138"/>
      <c r="H20" s="15"/>
      <c r="I20" s="15"/>
      <c r="J20" s="143"/>
      <c r="K20" s="2"/>
      <c r="L20" s="137"/>
      <c r="M20" s="138"/>
      <c r="N20" s="138"/>
      <c r="O20" s="139"/>
      <c r="P20" s="140"/>
      <c r="Q20" s="142"/>
      <c r="R20" s="244"/>
      <c r="S20" s="244"/>
      <c r="T20" s="138"/>
      <c r="U20" s="139"/>
      <c r="V20" s="139"/>
      <c r="W20" s="140"/>
      <c r="X20" s="142"/>
      <c r="Y20" s="16"/>
      <c r="Z20" s="15"/>
      <c r="AA20" s="15"/>
      <c r="AB20" s="15"/>
      <c r="AC20" s="15"/>
      <c r="AD20" s="15"/>
      <c r="AE20" s="15"/>
    </row>
    <row r="21" spans="1:34" s="28" customFormat="1" ht="13.5" thickBot="1">
      <c r="A21" s="50"/>
      <c r="B21" s="27"/>
      <c r="C21" s="29"/>
      <c r="D21" s="27"/>
      <c r="E21" s="27"/>
      <c r="F21" s="27"/>
      <c r="G21" s="27"/>
      <c r="H21" s="11"/>
      <c r="I21" s="10"/>
      <c r="J21" s="10"/>
      <c r="K21" s="10"/>
      <c r="L21" s="27"/>
      <c r="M21" s="27"/>
      <c r="N21" s="27"/>
      <c r="O21" s="27"/>
      <c r="P21" s="27"/>
      <c r="Q21" s="27"/>
      <c r="R21" s="27"/>
      <c r="S21" s="27"/>
      <c r="T21" s="11"/>
      <c r="U21" s="11"/>
      <c r="V21" s="11"/>
      <c r="W21" s="11"/>
      <c r="X21" s="10"/>
      <c r="Y21" s="10"/>
      <c r="Z21" s="10"/>
      <c r="AA21" s="10"/>
      <c r="AB21" s="10"/>
      <c r="AC21" s="10"/>
      <c r="AD21" s="10"/>
      <c r="AE21" s="11"/>
      <c r="AF21" s="27"/>
      <c r="AG21" s="27"/>
      <c r="AH21" s="8"/>
    </row>
    <row r="22" spans="1:31" ht="12.75">
      <c r="A22" s="375" t="s">
        <v>16</v>
      </c>
      <c r="B22" s="376"/>
      <c r="C22" s="377"/>
      <c r="D22" s="377"/>
      <c r="E22" s="377"/>
      <c r="F22" s="377"/>
      <c r="G22" s="378"/>
      <c r="H22" s="372" t="s">
        <v>27</v>
      </c>
      <c r="I22" s="373"/>
      <c r="J22" s="373"/>
      <c r="K22" s="374"/>
      <c r="L22" s="372" t="s">
        <v>55</v>
      </c>
      <c r="M22" s="373"/>
      <c r="N22" s="373"/>
      <c r="O22" s="373"/>
      <c r="P22" s="373"/>
      <c r="Q22" s="373"/>
      <c r="R22" s="374"/>
      <c r="S22" s="163"/>
      <c r="T22" s="390" t="s">
        <v>95</v>
      </c>
      <c r="U22" s="391"/>
      <c r="V22" s="391"/>
      <c r="W22" s="391"/>
      <c r="X22" s="391"/>
      <c r="Y22" s="404" t="s">
        <v>35</v>
      </c>
      <c r="Z22" s="405"/>
      <c r="AA22" s="405"/>
      <c r="AB22" s="405"/>
      <c r="AC22" s="191"/>
      <c r="AD22" s="167"/>
      <c r="AE22" s="395" t="s">
        <v>0</v>
      </c>
    </row>
    <row r="23" spans="1:31" ht="12.75" customHeight="1">
      <c r="A23" s="382" t="s">
        <v>24</v>
      </c>
      <c r="B23" s="384" t="s">
        <v>25</v>
      </c>
      <c r="C23" s="385"/>
      <c r="D23" s="385"/>
      <c r="E23" s="385"/>
      <c r="F23" s="386"/>
      <c r="G23" s="383" t="s">
        <v>19</v>
      </c>
      <c r="H23" s="379"/>
      <c r="I23" s="380"/>
      <c r="J23" s="380"/>
      <c r="K23" s="381" t="s">
        <v>22</v>
      </c>
      <c r="L23" s="392" t="s">
        <v>4</v>
      </c>
      <c r="M23" s="393" t="s">
        <v>26</v>
      </c>
      <c r="N23" s="393" t="s">
        <v>20</v>
      </c>
      <c r="O23" s="380" t="s">
        <v>30</v>
      </c>
      <c r="P23" s="380"/>
      <c r="Q23" s="380"/>
      <c r="R23" s="388" t="s">
        <v>722</v>
      </c>
      <c r="S23" s="388" t="s">
        <v>92</v>
      </c>
      <c r="T23" s="379" t="s">
        <v>90</v>
      </c>
      <c r="U23" s="387" t="s">
        <v>44</v>
      </c>
      <c r="V23" s="387" t="s">
        <v>93</v>
      </c>
      <c r="W23" s="387" t="s">
        <v>48</v>
      </c>
      <c r="X23" s="394" t="s">
        <v>45</v>
      </c>
      <c r="Y23" s="401" t="s">
        <v>31</v>
      </c>
      <c r="Z23" s="399" t="s">
        <v>26</v>
      </c>
      <c r="AA23" s="399" t="s">
        <v>724</v>
      </c>
      <c r="AB23" s="399" t="s">
        <v>723</v>
      </c>
      <c r="AC23" s="387" t="s">
        <v>92</v>
      </c>
      <c r="AD23" s="398" t="s">
        <v>56</v>
      </c>
      <c r="AE23" s="396"/>
    </row>
    <row r="24" spans="1:31" ht="23.25" customHeight="1">
      <c r="A24" s="382"/>
      <c r="B24" s="25" t="s">
        <v>37</v>
      </c>
      <c r="C24" s="51" t="s">
        <v>17</v>
      </c>
      <c r="D24" s="51" t="s">
        <v>18</v>
      </c>
      <c r="E24" s="51" t="s">
        <v>23</v>
      </c>
      <c r="F24" s="120" t="s">
        <v>41</v>
      </c>
      <c r="G24" s="383" t="s">
        <v>19</v>
      </c>
      <c r="H24" s="123" t="s">
        <v>17</v>
      </c>
      <c r="I24" s="12" t="s">
        <v>18</v>
      </c>
      <c r="J24" s="12" t="s">
        <v>19</v>
      </c>
      <c r="K24" s="381"/>
      <c r="L24" s="392"/>
      <c r="M24" s="393" t="s">
        <v>26</v>
      </c>
      <c r="N24" s="393" t="s">
        <v>20</v>
      </c>
      <c r="O24" s="51" t="s">
        <v>80</v>
      </c>
      <c r="P24" s="51" t="s">
        <v>81</v>
      </c>
      <c r="Q24" s="51" t="s">
        <v>21</v>
      </c>
      <c r="R24" s="410"/>
      <c r="S24" s="389"/>
      <c r="T24" s="379"/>
      <c r="U24" s="387"/>
      <c r="V24" s="387"/>
      <c r="W24" s="387"/>
      <c r="X24" s="387"/>
      <c r="Y24" s="402"/>
      <c r="Z24" s="400"/>
      <c r="AA24" s="400"/>
      <c r="AB24" s="400"/>
      <c r="AC24" s="403"/>
      <c r="AD24" s="398"/>
      <c r="AE24" s="397"/>
    </row>
    <row r="25" spans="1:31" ht="12.75">
      <c r="A25" s="213"/>
      <c r="B25" s="214"/>
      <c r="C25" s="215"/>
      <c r="D25" s="215"/>
      <c r="E25" s="215"/>
      <c r="F25" s="215"/>
      <c r="G25" s="216"/>
      <c r="H25" s="217"/>
      <c r="I25" s="218"/>
      <c r="J25" s="218"/>
      <c r="K25" s="219"/>
      <c r="L25" s="213"/>
      <c r="M25" s="220"/>
      <c r="N25" s="220"/>
      <c r="O25" s="215"/>
      <c r="P25" s="215"/>
      <c r="Q25" s="215"/>
      <c r="R25" s="221"/>
      <c r="S25" s="222"/>
      <c r="T25" s="223"/>
      <c r="U25" s="223"/>
      <c r="V25" s="223"/>
      <c r="W25" s="223"/>
      <c r="X25" s="223"/>
      <c r="Y25" s="225"/>
      <c r="Z25" s="223"/>
      <c r="AA25" s="223"/>
      <c r="AB25" s="223"/>
      <c r="AC25" s="223"/>
      <c r="AD25" s="224"/>
      <c r="AE25" s="221"/>
    </row>
    <row r="26" spans="1:31" s="22" customFormat="1" ht="12.75">
      <c r="A26" s="199" t="s">
        <v>718</v>
      </c>
      <c r="B26" s="200" t="s">
        <v>122</v>
      </c>
      <c r="C26" s="296" t="s">
        <v>733</v>
      </c>
      <c r="D26" s="313" t="s">
        <v>145</v>
      </c>
      <c r="E26" s="321">
        <v>423</v>
      </c>
      <c r="F26" s="323" t="s">
        <v>790</v>
      </c>
      <c r="G26" s="316" t="s">
        <v>616</v>
      </c>
      <c r="H26" s="322">
        <v>1222</v>
      </c>
      <c r="I26" s="323">
        <v>1</v>
      </c>
      <c r="J26" s="344" t="s">
        <v>750</v>
      </c>
      <c r="K26" s="324"/>
      <c r="L26" s="201" t="s">
        <v>32</v>
      </c>
      <c r="M26" s="205" t="s">
        <v>124</v>
      </c>
      <c r="N26" s="205">
        <v>1</v>
      </c>
      <c r="O26" s="205">
        <v>120</v>
      </c>
      <c r="P26" s="205">
        <v>46</v>
      </c>
      <c r="Q26" s="205">
        <v>102</v>
      </c>
      <c r="R26" s="128">
        <f>(O26*P26*Q26)/1000000</f>
        <v>0.56304</v>
      </c>
      <c r="S26" s="231">
        <f aca="true" t="shared" si="1" ref="S26:S48">IF(T26="O",R26,0)</f>
        <v>0</v>
      </c>
      <c r="T26" s="207" t="s">
        <v>719</v>
      </c>
      <c r="U26" s="202"/>
      <c r="V26" s="202"/>
      <c r="W26" s="208"/>
      <c r="X26" s="208"/>
      <c r="Y26" s="209"/>
      <c r="Z26" s="210"/>
      <c r="AA26" s="202"/>
      <c r="AB26" s="202"/>
      <c r="AC26" s="235">
        <f aca="true" t="shared" si="2" ref="AC26:AC48">IF(AD26="O",AB26,0)</f>
        <v>0</v>
      </c>
      <c r="AD26" s="211"/>
      <c r="AE26" s="212"/>
    </row>
    <row r="27" spans="1:31" s="22" customFormat="1" ht="12.75">
      <c r="A27" s="199" t="s">
        <v>718</v>
      </c>
      <c r="B27" s="200" t="s">
        <v>122</v>
      </c>
      <c r="C27" s="296" t="s">
        <v>733</v>
      </c>
      <c r="D27" s="313" t="s">
        <v>145</v>
      </c>
      <c r="E27" s="321">
        <v>423</v>
      </c>
      <c r="F27" s="323" t="s">
        <v>790</v>
      </c>
      <c r="G27" s="316" t="s">
        <v>617</v>
      </c>
      <c r="H27" s="322">
        <v>1222</v>
      </c>
      <c r="I27" s="323">
        <v>1</v>
      </c>
      <c r="J27" s="344" t="s">
        <v>750</v>
      </c>
      <c r="K27" s="324"/>
      <c r="L27" s="201" t="s">
        <v>32</v>
      </c>
      <c r="M27" s="205" t="s">
        <v>124</v>
      </c>
      <c r="N27" s="205">
        <v>1</v>
      </c>
      <c r="O27" s="205">
        <v>120</v>
      </c>
      <c r="P27" s="205">
        <v>48</v>
      </c>
      <c r="Q27" s="205">
        <v>197</v>
      </c>
      <c r="R27" s="128">
        <f>(O27*P27*Q27)/1000000</f>
        <v>1.13472</v>
      </c>
      <c r="S27" s="231">
        <f t="shared" si="1"/>
        <v>0</v>
      </c>
      <c r="T27" s="207" t="s">
        <v>719</v>
      </c>
      <c r="U27" s="202"/>
      <c r="V27" s="202"/>
      <c r="W27" s="208"/>
      <c r="X27" s="208"/>
      <c r="Y27" s="209"/>
      <c r="Z27" s="210"/>
      <c r="AA27" s="202"/>
      <c r="AB27" s="202"/>
      <c r="AC27" s="235">
        <f t="shared" si="2"/>
        <v>0</v>
      </c>
      <c r="AD27" s="211"/>
      <c r="AE27" s="212"/>
    </row>
    <row r="28" spans="1:31" s="22" customFormat="1" ht="12.75">
      <c r="A28" s="199" t="s">
        <v>718</v>
      </c>
      <c r="B28" s="200" t="s">
        <v>122</v>
      </c>
      <c r="C28" s="296" t="s">
        <v>733</v>
      </c>
      <c r="D28" s="313" t="s">
        <v>145</v>
      </c>
      <c r="E28" s="321">
        <v>423</v>
      </c>
      <c r="F28" s="325"/>
      <c r="G28" s="316" t="s">
        <v>618</v>
      </c>
      <c r="H28" s="336"/>
      <c r="I28" s="337"/>
      <c r="J28" s="338"/>
      <c r="K28" s="324" t="s">
        <v>768</v>
      </c>
      <c r="L28" s="201" t="s">
        <v>32</v>
      </c>
      <c r="M28" s="53" t="s">
        <v>124</v>
      </c>
      <c r="N28" s="205">
        <v>1</v>
      </c>
      <c r="O28" s="53">
        <v>120</v>
      </c>
      <c r="P28" s="53">
        <v>48</v>
      </c>
      <c r="Q28" s="53">
        <v>197</v>
      </c>
      <c r="R28" s="128">
        <f>(O28*P28*Q28)/1000000</f>
        <v>1.13472</v>
      </c>
      <c r="S28" s="231">
        <f t="shared" si="1"/>
        <v>0</v>
      </c>
      <c r="T28" s="207" t="s">
        <v>719</v>
      </c>
      <c r="U28" s="56"/>
      <c r="V28" s="56"/>
      <c r="W28" s="121"/>
      <c r="X28" s="121"/>
      <c r="Y28" s="171"/>
      <c r="Z28" s="58"/>
      <c r="AA28" s="56"/>
      <c r="AB28" s="188"/>
      <c r="AC28" s="235">
        <f t="shared" si="2"/>
        <v>0</v>
      </c>
      <c r="AD28" s="168"/>
      <c r="AE28" s="59"/>
    </row>
    <row r="29" spans="1:31" s="22" customFormat="1" ht="12.75">
      <c r="A29" s="199" t="s">
        <v>718</v>
      </c>
      <c r="B29" s="200" t="s">
        <v>122</v>
      </c>
      <c r="C29" s="296" t="s">
        <v>733</v>
      </c>
      <c r="D29" s="313" t="s">
        <v>145</v>
      </c>
      <c r="E29" s="321">
        <v>423</v>
      </c>
      <c r="F29" s="313"/>
      <c r="G29" s="316" t="s">
        <v>619</v>
      </c>
      <c r="H29" s="322"/>
      <c r="I29" s="323"/>
      <c r="J29" s="314"/>
      <c r="K29" s="324" t="s">
        <v>768</v>
      </c>
      <c r="L29" s="201" t="s">
        <v>32</v>
      </c>
      <c r="M29" s="205" t="s">
        <v>119</v>
      </c>
      <c r="N29" s="205">
        <v>1</v>
      </c>
      <c r="O29" s="205">
        <v>110</v>
      </c>
      <c r="P29" s="205">
        <v>55</v>
      </c>
      <c r="Q29" s="205">
        <v>73</v>
      </c>
      <c r="R29" s="206">
        <v>0.43</v>
      </c>
      <c r="S29" s="231">
        <f t="shared" si="1"/>
        <v>0</v>
      </c>
      <c r="T29" s="207" t="s">
        <v>719</v>
      </c>
      <c r="U29" s="202"/>
      <c r="V29" s="202"/>
      <c r="W29" s="208"/>
      <c r="X29" s="208"/>
      <c r="Y29" s="209"/>
      <c r="Z29" s="210"/>
      <c r="AA29" s="202"/>
      <c r="AB29" s="202"/>
      <c r="AC29" s="235">
        <f t="shared" si="2"/>
        <v>0</v>
      </c>
      <c r="AD29" s="211"/>
      <c r="AE29" s="212"/>
    </row>
    <row r="30" spans="1:31" s="22" customFormat="1" ht="12.75">
      <c r="A30" s="199" t="s">
        <v>718</v>
      </c>
      <c r="B30" s="200" t="s">
        <v>122</v>
      </c>
      <c r="C30" s="296" t="s">
        <v>733</v>
      </c>
      <c r="D30" s="313" t="s">
        <v>145</v>
      </c>
      <c r="E30" s="321">
        <v>423</v>
      </c>
      <c r="F30" s="313"/>
      <c r="G30" s="316" t="s">
        <v>620</v>
      </c>
      <c r="H30" s="322"/>
      <c r="I30" s="323"/>
      <c r="J30" s="314"/>
      <c r="K30" s="324" t="s">
        <v>768</v>
      </c>
      <c r="L30" s="201" t="s">
        <v>32</v>
      </c>
      <c r="M30" s="205" t="s">
        <v>119</v>
      </c>
      <c r="N30" s="205">
        <v>1</v>
      </c>
      <c r="O30" s="205">
        <v>110</v>
      </c>
      <c r="P30" s="205">
        <v>55</v>
      </c>
      <c r="Q30" s="205">
        <v>73</v>
      </c>
      <c r="R30" s="206">
        <v>0.43</v>
      </c>
      <c r="S30" s="231">
        <f t="shared" si="1"/>
        <v>0</v>
      </c>
      <c r="T30" s="207" t="s">
        <v>719</v>
      </c>
      <c r="U30" s="202"/>
      <c r="V30" s="202"/>
      <c r="W30" s="208"/>
      <c r="X30" s="208"/>
      <c r="Y30" s="209"/>
      <c r="Z30" s="210"/>
      <c r="AA30" s="202"/>
      <c r="AB30" s="202"/>
      <c r="AC30" s="235">
        <f t="shared" si="2"/>
        <v>0</v>
      </c>
      <c r="AD30" s="211"/>
      <c r="AE30" s="212"/>
    </row>
    <row r="31" spans="1:31" s="22" customFormat="1" ht="12.75">
      <c r="A31" s="199" t="s">
        <v>718</v>
      </c>
      <c r="B31" s="200" t="s">
        <v>122</v>
      </c>
      <c r="C31" s="296" t="s">
        <v>733</v>
      </c>
      <c r="D31" s="313" t="s">
        <v>145</v>
      </c>
      <c r="E31" s="321">
        <v>423</v>
      </c>
      <c r="F31" s="325"/>
      <c r="G31" s="316" t="s">
        <v>621</v>
      </c>
      <c r="H31" s="336"/>
      <c r="I31" s="337"/>
      <c r="J31" s="338"/>
      <c r="K31" s="324" t="s">
        <v>768</v>
      </c>
      <c r="L31" s="201" t="s">
        <v>32</v>
      </c>
      <c r="M31" s="53" t="s">
        <v>119</v>
      </c>
      <c r="N31" s="205">
        <v>1</v>
      </c>
      <c r="O31" s="53">
        <v>120</v>
      </c>
      <c r="P31" s="53">
        <v>80</v>
      </c>
      <c r="Q31" s="53">
        <v>73</v>
      </c>
      <c r="R31" s="55">
        <v>0.69</v>
      </c>
      <c r="S31" s="231">
        <f t="shared" si="1"/>
        <v>0</v>
      </c>
      <c r="T31" s="207" t="s">
        <v>719</v>
      </c>
      <c r="U31" s="56"/>
      <c r="V31" s="56"/>
      <c r="W31" s="121"/>
      <c r="X31" s="121"/>
      <c r="Y31" s="171"/>
      <c r="Z31" s="58"/>
      <c r="AA31" s="56"/>
      <c r="AB31" s="188"/>
      <c r="AC31" s="235">
        <f t="shared" si="2"/>
        <v>0</v>
      </c>
      <c r="AD31" s="168"/>
      <c r="AE31" s="59"/>
    </row>
    <row r="32" spans="1:31" s="22" customFormat="1" ht="12.75">
      <c r="A32" s="199" t="s">
        <v>718</v>
      </c>
      <c r="B32" s="200" t="s">
        <v>122</v>
      </c>
      <c r="C32" s="296" t="s">
        <v>733</v>
      </c>
      <c r="D32" s="313" t="s">
        <v>145</v>
      </c>
      <c r="E32" s="321">
        <v>423</v>
      </c>
      <c r="F32" s="325"/>
      <c r="G32" s="316" t="s">
        <v>622</v>
      </c>
      <c r="H32" s="336"/>
      <c r="I32" s="337"/>
      <c r="J32" s="338"/>
      <c r="K32" s="324" t="s">
        <v>768</v>
      </c>
      <c r="L32" s="201" t="s">
        <v>32</v>
      </c>
      <c r="M32" s="53" t="s">
        <v>149</v>
      </c>
      <c r="N32" s="205">
        <v>1</v>
      </c>
      <c r="O32" s="53">
        <v>155</v>
      </c>
      <c r="P32" s="53">
        <v>75</v>
      </c>
      <c r="Q32" s="53">
        <v>73</v>
      </c>
      <c r="R32" s="55">
        <v>0.86</v>
      </c>
      <c r="S32" s="231">
        <f t="shared" si="1"/>
        <v>0</v>
      </c>
      <c r="T32" s="207" t="s">
        <v>719</v>
      </c>
      <c r="U32" s="56"/>
      <c r="V32" s="56"/>
      <c r="W32" s="121"/>
      <c r="X32" s="121"/>
      <c r="Y32" s="171"/>
      <c r="Z32" s="58"/>
      <c r="AA32" s="56"/>
      <c r="AB32" s="188"/>
      <c r="AC32" s="235">
        <f t="shared" si="2"/>
        <v>0</v>
      </c>
      <c r="AD32" s="168"/>
      <c r="AE32" s="59"/>
    </row>
    <row r="33" spans="1:31" s="22" customFormat="1" ht="12.75">
      <c r="A33" s="199" t="s">
        <v>718</v>
      </c>
      <c r="B33" s="200" t="s">
        <v>122</v>
      </c>
      <c r="C33" s="296" t="s">
        <v>733</v>
      </c>
      <c r="D33" s="313" t="s">
        <v>145</v>
      </c>
      <c r="E33" s="321">
        <v>423</v>
      </c>
      <c r="F33" s="315"/>
      <c r="G33" s="316" t="s">
        <v>623</v>
      </c>
      <c r="H33" s="317"/>
      <c r="I33" s="318"/>
      <c r="J33" s="319"/>
      <c r="K33" s="320" t="s">
        <v>770</v>
      </c>
      <c r="L33" s="201" t="s">
        <v>32</v>
      </c>
      <c r="M33" s="53" t="s">
        <v>149</v>
      </c>
      <c r="N33" s="205">
        <v>1</v>
      </c>
      <c r="O33" s="53">
        <v>155</v>
      </c>
      <c r="P33" s="53">
        <v>75</v>
      </c>
      <c r="Q33" s="127">
        <v>73</v>
      </c>
      <c r="R33" s="128">
        <v>0.86</v>
      </c>
      <c r="S33" s="231">
        <f t="shared" si="1"/>
        <v>0.86</v>
      </c>
      <c r="T33" s="207" t="s">
        <v>99</v>
      </c>
      <c r="U33" s="129"/>
      <c r="V33" s="129"/>
      <c r="W33" s="130"/>
      <c r="X33" s="130"/>
      <c r="Y33" s="172"/>
      <c r="Z33" s="132"/>
      <c r="AA33" s="129"/>
      <c r="AB33" s="189"/>
      <c r="AC33" s="235">
        <f t="shared" si="2"/>
        <v>0</v>
      </c>
      <c r="AD33" s="169"/>
      <c r="AE33" s="133"/>
    </row>
    <row r="34" spans="1:31" s="22" customFormat="1" ht="12.75">
      <c r="A34" s="199" t="s">
        <v>718</v>
      </c>
      <c r="B34" s="200" t="s">
        <v>122</v>
      </c>
      <c r="C34" s="296" t="s">
        <v>733</v>
      </c>
      <c r="D34" s="313" t="s">
        <v>145</v>
      </c>
      <c r="E34" s="321">
        <v>423</v>
      </c>
      <c r="F34" s="315"/>
      <c r="G34" s="316" t="s">
        <v>624</v>
      </c>
      <c r="H34" s="317"/>
      <c r="I34" s="318"/>
      <c r="J34" s="319"/>
      <c r="K34" s="320" t="s">
        <v>768</v>
      </c>
      <c r="L34" s="201" t="s">
        <v>32</v>
      </c>
      <c r="M34" s="127" t="s">
        <v>149</v>
      </c>
      <c r="N34" s="205">
        <v>1</v>
      </c>
      <c r="O34" s="127">
        <v>155</v>
      </c>
      <c r="P34" s="127">
        <v>75</v>
      </c>
      <c r="Q34" s="127">
        <v>73</v>
      </c>
      <c r="R34" s="128">
        <v>0.86</v>
      </c>
      <c r="S34" s="231">
        <f t="shared" si="1"/>
        <v>0</v>
      </c>
      <c r="T34" s="207" t="s">
        <v>719</v>
      </c>
      <c r="U34" s="129"/>
      <c r="V34" s="129"/>
      <c r="W34" s="130"/>
      <c r="X34" s="130"/>
      <c r="Y34" s="172"/>
      <c r="Z34" s="132"/>
      <c r="AA34" s="129"/>
      <c r="AB34" s="189"/>
      <c r="AC34" s="235">
        <f t="shared" si="2"/>
        <v>0</v>
      </c>
      <c r="AD34" s="169"/>
      <c r="AE34" s="133"/>
    </row>
    <row r="35" spans="1:31" s="22" customFormat="1" ht="12.75">
      <c r="A35" s="199" t="s">
        <v>718</v>
      </c>
      <c r="B35" s="200" t="s">
        <v>122</v>
      </c>
      <c r="C35" s="296" t="s">
        <v>733</v>
      </c>
      <c r="D35" s="345" t="s">
        <v>145</v>
      </c>
      <c r="E35" s="480">
        <v>423</v>
      </c>
      <c r="F35" s="358" t="s">
        <v>801</v>
      </c>
      <c r="G35" s="348" t="s">
        <v>625</v>
      </c>
      <c r="H35" s="357">
        <v>1222</v>
      </c>
      <c r="I35" s="358">
        <v>1</v>
      </c>
      <c r="J35" s="371" t="s">
        <v>799</v>
      </c>
      <c r="K35" s="360"/>
      <c r="L35" s="201" t="s">
        <v>49</v>
      </c>
      <c r="M35" s="127" t="s">
        <v>725</v>
      </c>
      <c r="N35" s="205">
        <v>1</v>
      </c>
      <c r="O35" s="127"/>
      <c r="P35" s="127"/>
      <c r="Q35" s="127"/>
      <c r="R35" s="128">
        <v>0.15</v>
      </c>
      <c r="S35" s="231">
        <f t="shared" si="1"/>
        <v>0</v>
      </c>
      <c r="T35" s="207" t="s">
        <v>719</v>
      </c>
      <c r="U35" s="129"/>
      <c r="V35" s="129"/>
      <c r="W35" s="130"/>
      <c r="X35" s="130"/>
      <c r="Y35" s="172"/>
      <c r="Z35" s="132"/>
      <c r="AA35" s="129"/>
      <c r="AB35" s="189"/>
      <c r="AC35" s="235">
        <f t="shared" si="2"/>
        <v>0</v>
      </c>
      <c r="AD35" s="169"/>
      <c r="AE35" s="133"/>
    </row>
    <row r="36" spans="1:31" s="22" customFormat="1" ht="12.75">
      <c r="A36" s="199" t="s">
        <v>718</v>
      </c>
      <c r="B36" s="200" t="s">
        <v>122</v>
      </c>
      <c r="C36" s="296" t="s">
        <v>733</v>
      </c>
      <c r="D36" s="313" t="s">
        <v>145</v>
      </c>
      <c r="E36" s="321">
        <v>423</v>
      </c>
      <c r="F36" s="315"/>
      <c r="G36" s="316" t="s">
        <v>626</v>
      </c>
      <c r="H36" s="317"/>
      <c r="I36" s="318"/>
      <c r="J36" s="319"/>
      <c r="K36" s="320" t="s">
        <v>768</v>
      </c>
      <c r="L36" s="201" t="s">
        <v>32</v>
      </c>
      <c r="M36" s="127" t="s">
        <v>113</v>
      </c>
      <c r="N36" s="205">
        <v>1</v>
      </c>
      <c r="O36" s="127"/>
      <c r="P36" s="127"/>
      <c r="Q36" s="127"/>
      <c r="R36" s="128">
        <v>0.5</v>
      </c>
      <c r="S36" s="231">
        <f t="shared" si="1"/>
        <v>0</v>
      </c>
      <c r="T36" s="207" t="s">
        <v>719</v>
      </c>
      <c r="U36" s="129"/>
      <c r="V36" s="129"/>
      <c r="W36" s="130"/>
      <c r="X36" s="130"/>
      <c r="Y36" s="172"/>
      <c r="Z36" s="132"/>
      <c r="AA36" s="129"/>
      <c r="AB36" s="189"/>
      <c r="AC36" s="235">
        <f t="shared" si="2"/>
        <v>0</v>
      </c>
      <c r="AD36" s="169"/>
      <c r="AE36" s="133"/>
    </row>
    <row r="37" spans="1:31" s="22" customFormat="1" ht="12.75">
      <c r="A37" s="199" t="s">
        <v>718</v>
      </c>
      <c r="B37" s="200" t="s">
        <v>122</v>
      </c>
      <c r="C37" s="296" t="s">
        <v>733</v>
      </c>
      <c r="D37" s="313" t="s">
        <v>145</v>
      </c>
      <c r="E37" s="321">
        <v>423</v>
      </c>
      <c r="F37" s="318" t="s">
        <v>774</v>
      </c>
      <c r="G37" s="316" t="s">
        <v>627</v>
      </c>
      <c r="H37" s="317">
        <v>1222</v>
      </c>
      <c r="I37" s="318" t="s">
        <v>756</v>
      </c>
      <c r="J37" s="333" t="s">
        <v>784</v>
      </c>
      <c r="K37" s="320"/>
      <c r="L37" s="201" t="s">
        <v>49</v>
      </c>
      <c r="M37" s="127" t="s">
        <v>114</v>
      </c>
      <c r="N37" s="205">
        <v>1</v>
      </c>
      <c r="O37" s="127">
        <v>150</v>
      </c>
      <c r="P37" s="127">
        <v>100</v>
      </c>
      <c r="Q37" s="127"/>
      <c r="R37" s="128">
        <v>0.1</v>
      </c>
      <c r="S37" s="231">
        <f t="shared" si="1"/>
        <v>0</v>
      </c>
      <c r="T37" s="207" t="s">
        <v>719</v>
      </c>
      <c r="U37" s="129"/>
      <c r="V37" s="129"/>
      <c r="W37" s="130"/>
      <c r="X37" s="130"/>
      <c r="Y37" s="172"/>
      <c r="Z37" s="132"/>
      <c r="AA37" s="129"/>
      <c r="AB37" s="189"/>
      <c r="AC37" s="235">
        <f t="shared" si="2"/>
        <v>0</v>
      </c>
      <c r="AD37" s="169"/>
      <c r="AE37" s="133"/>
    </row>
    <row r="38" spans="1:31" s="22" customFormat="1" ht="12.75">
      <c r="A38" s="199" t="s">
        <v>718</v>
      </c>
      <c r="B38" s="200" t="s">
        <v>122</v>
      </c>
      <c r="C38" s="296" t="s">
        <v>733</v>
      </c>
      <c r="D38" s="313" t="s">
        <v>145</v>
      </c>
      <c r="E38" s="321">
        <v>423</v>
      </c>
      <c r="F38" s="315"/>
      <c r="G38" s="316" t="s">
        <v>628</v>
      </c>
      <c r="H38" s="317"/>
      <c r="I38" s="318"/>
      <c r="J38" s="319"/>
      <c r="K38" s="320" t="s">
        <v>768</v>
      </c>
      <c r="L38" s="201" t="s">
        <v>32</v>
      </c>
      <c r="M38" s="127" t="s">
        <v>113</v>
      </c>
      <c r="N38" s="205">
        <v>1</v>
      </c>
      <c r="O38" s="127"/>
      <c r="P38" s="127"/>
      <c r="Q38" s="127"/>
      <c r="R38" s="128">
        <v>0.5</v>
      </c>
      <c r="S38" s="231">
        <f t="shared" si="1"/>
        <v>0</v>
      </c>
      <c r="T38" s="207" t="s">
        <v>719</v>
      </c>
      <c r="U38" s="129"/>
      <c r="V38" s="129"/>
      <c r="W38" s="130"/>
      <c r="X38" s="130"/>
      <c r="Y38" s="172"/>
      <c r="Z38" s="132"/>
      <c r="AA38" s="129"/>
      <c r="AB38" s="189"/>
      <c r="AC38" s="235">
        <f t="shared" si="2"/>
        <v>0</v>
      </c>
      <c r="AD38" s="169"/>
      <c r="AE38" s="133"/>
    </row>
    <row r="39" spans="1:31" s="22" customFormat="1" ht="12.75">
      <c r="A39" s="199" t="s">
        <v>718</v>
      </c>
      <c r="B39" s="200" t="s">
        <v>122</v>
      </c>
      <c r="C39" s="296" t="s">
        <v>733</v>
      </c>
      <c r="D39" s="313" t="s">
        <v>145</v>
      </c>
      <c r="E39" s="321">
        <v>423</v>
      </c>
      <c r="F39" s="315"/>
      <c r="G39" s="316" t="s">
        <v>468</v>
      </c>
      <c r="H39" s="317"/>
      <c r="I39" s="318"/>
      <c r="J39" s="319"/>
      <c r="K39" s="320" t="s">
        <v>768</v>
      </c>
      <c r="L39" s="201" t="s">
        <v>32</v>
      </c>
      <c r="M39" s="127" t="s">
        <v>113</v>
      </c>
      <c r="N39" s="205">
        <v>1</v>
      </c>
      <c r="O39" s="127"/>
      <c r="P39" s="127"/>
      <c r="Q39" s="127"/>
      <c r="R39" s="128">
        <v>0.5</v>
      </c>
      <c r="S39" s="231">
        <f t="shared" si="1"/>
        <v>0</v>
      </c>
      <c r="T39" s="207" t="s">
        <v>719</v>
      </c>
      <c r="U39" s="129"/>
      <c r="V39" s="129"/>
      <c r="W39" s="130"/>
      <c r="X39" s="130"/>
      <c r="Y39" s="172"/>
      <c r="Z39" s="132"/>
      <c r="AA39" s="129"/>
      <c r="AB39" s="189"/>
      <c r="AC39" s="235">
        <f t="shared" si="2"/>
        <v>0</v>
      </c>
      <c r="AD39" s="169"/>
      <c r="AE39" s="133"/>
    </row>
    <row r="40" spans="1:31" s="22" customFormat="1" ht="12.75">
      <c r="A40" s="199" t="s">
        <v>718</v>
      </c>
      <c r="B40" s="200" t="s">
        <v>122</v>
      </c>
      <c r="C40" s="296" t="s">
        <v>733</v>
      </c>
      <c r="D40" s="313" t="s">
        <v>145</v>
      </c>
      <c r="E40" s="321">
        <v>423</v>
      </c>
      <c r="F40" s="315"/>
      <c r="G40" s="316" t="s">
        <v>630</v>
      </c>
      <c r="H40" s="317"/>
      <c r="I40" s="318"/>
      <c r="J40" s="319"/>
      <c r="K40" s="320" t="s">
        <v>768</v>
      </c>
      <c r="L40" s="201" t="s">
        <v>32</v>
      </c>
      <c r="M40" s="127" t="s">
        <v>113</v>
      </c>
      <c r="N40" s="205">
        <v>1</v>
      </c>
      <c r="O40" s="127"/>
      <c r="P40" s="127"/>
      <c r="Q40" s="127"/>
      <c r="R40" s="128">
        <v>0.5</v>
      </c>
      <c r="S40" s="231">
        <f t="shared" si="1"/>
        <v>0</v>
      </c>
      <c r="T40" s="207" t="s">
        <v>719</v>
      </c>
      <c r="U40" s="129"/>
      <c r="V40" s="129"/>
      <c r="W40" s="130"/>
      <c r="X40" s="130"/>
      <c r="Y40" s="172"/>
      <c r="Z40" s="132"/>
      <c r="AA40" s="129"/>
      <c r="AB40" s="189"/>
      <c r="AC40" s="235">
        <f t="shared" si="2"/>
        <v>0</v>
      </c>
      <c r="AD40" s="169"/>
      <c r="AE40" s="133"/>
    </row>
    <row r="41" spans="1:31" s="22" customFormat="1" ht="12.75">
      <c r="A41" s="199" t="s">
        <v>718</v>
      </c>
      <c r="B41" s="200" t="s">
        <v>122</v>
      </c>
      <c r="C41" s="296" t="s">
        <v>733</v>
      </c>
      <c r="D41" s="313" t="s">
        <v>145</v>
      </c>
      <c r="E41" s="321">
        <v>423</v>
      </c>
      <c r="F41" s="315"/>
      <c r="G41" s="316" t="s">
        <v>631</v>
      </c>
      <c r="H41" s="317"/>
      <c r="I41" s="318"/>
      <c r="J41" s="319"/>
      <c r="K41" s="320" t="s">
        <v>768</v>
      </c>
      <c r="L41" s="201" t="s">
        <v>32</v>
      </c>
      <c r="M41" s="127" t="s">
        <v>113</v>
      </c>
      <c r="N41" s="205">
        <v>1</v>
      </c>
      <c r="O41" s="127"/>
      <c r="P41" s="127"/>
      <c r="Q41" s="127"/>
      <c r="R41" s="128">
        <v>0.5</v>
      </c>
      <c r="S41" s="231">
        <f t="shared" si="1"/>
        <v>0</v>
      </c>
      <c r="T41" s="207" t="s">
        <v>719</v>
      </c>
      <c r="U41" s="129"/>
      <c r="V41" s="129"/>
      <c r="W41" s="130"/>
      <c r="X41" s="130"/>
      <c r="Y41" s="172"/>
      <c r="Z41" s="132"/>
      <c r="AA41" s="129"/>
      <c r="AB41" s="189"/>
      <c r="AC41" s="235">
        <f t="shared" si="2"/>
        <v>0</v>
      </c>
      <c r="AD41" s="169"/>
      <c r="AE41" s="133"/>
    </row>
    <row r="42" spans="1:31" s="22" customFormat="1" ht="12.75">
      <c r="A42" s="199" t="s">
        <v>718</v>
      </c>
      <c r="B42" s="200" t="s">
        <v>122</v>
      </c>
      <c r="C42" s="296" t="s">
        <v>733</v>
      </c>
      <c r="D42" s="345" t="s">
        <v>145</v>
      </c>
      <c r="E42" s="480">
        <v>423</v>
      </c>
      <c r="F42" s="358" t="s">
        <v>797</v>
      </c>
      <c r="G42" s="348" t="s">
        <v>632</v>
      </c>
      <c r="H42" s="357">
        <v>1222</v>
      </c>
      <c r="I42" s="358">
        <v>1</v>
      </c>
      <c r="J42" s="371" t="s">
        <v>799</v>
      </c>
      <c r="K42" s="360"/>
      <c r="L42" s="201" t="s">
        <v>33</v>
      </c>
      <c r="M42" s="127" t="s">
        <v>116</v>
      </c>
      <c r="N42" s="205">
        <v>1</v>
      </c>
      <c r="O42" s="127"/>
      <c r="P42" s="127"/>
      <c r="Q42" s="127"/>
      <c r="R42" s="128">
        <v>0.15</v>
      </c>
      <c r="S42" s="231">
        <f t="shared" si="1"/>
        <v>0</v>
      </c>
      <c r="T42" s="207" t="s">
        <v>719</v>
      </c>
      <c r="U42" s="129"/>
      <c r="V42" s="129"/>
      <c r="W42" s="130"/>
      <c r="X42" s="130"/>
      <c r="Y42" s="172"/>
      <c r="Z42" s="132"/>
      <c r="AA42" s="129"/>
      <c r="AB42" s="189"/>
      <c r="AC42" s="235">
        <f t="shared" si="2"/>
        <v>0</v>
      </c>
      <c r="AD42" s="169"/>
      <c r="AE42" s="133"/>
    </row>
    <row r="43" spans="1:31" s="22" customFormat="1" ht="25.5">
      <c r="A43" s="199" t="s">
        <v>718</v>
      </c>
      <c r="B43" s="200" t="s">
        <v>122</v>
      </c>
      <c r="C43" s="296" t="s">
        <v>733</v>
      </c>
      <c r="D43" s="345" t="s">
        <v>145</v>
      </c>
      <c r="E43" s="480">
        <v>423</v>
      </c>
      <c r="F43" s="358" t="s">
        <v>754</v>
      </c>
      <c r="G43" s="348" t="s">
        <v>633</v>
      </c>
      <c r="H43" s="357">
        <v>1222</v>
      </c>
      <c r="I43" s="358">
        <v>1</v>
      </c>
      <c r="J43" s="371" t="s">
        <v>799</v>
      </c>
      <c r="K43" s="360"/>
      <c r="L43" s="201" t="s">
        <v>33</v>
      </c>
      <c r="M43" s="127" t="s">
        <v>116</v>
      </c>
      <c r="N43" s="205">
        <v>1</v>
      </c>
      <c r="O43" s="127"/>
      <c r="P43" s="127"/>
      <c r="Q43" s="127"/>
      <c r="R43" s="128">
        <v>0.15</v>
      </c>
      <c r="S43" s="231">
        <f t="shared" si="1"/>
        <v>0</v>
      </c>
      <c r="T43" s="207" t="s">
        <v>719</v>
      </c>
      <c r="U43" s="129"/>
      <c r="V43" s="129"/>
      <c r="W43" s="130"/>
      <c r="X43" s="130"/>
      <c r="Y43" s="172"/>
      <c r="Z43" s="132"/>
      <c r="AA43" s="129"/>
      <c r="AB43" s="189"/>
      <c r="AC43" s="235">
        <f t="shared" si="2"/>
        <v>0</v>
      </c>
      <c r="AD43" s="169"/>
      <c r="AE43" s="133"/>
    </row>
    <row r="44" spans="1:31" s="22" customFormat="1" ht="12.75">
      <c r="A44" s="199" t="s">
        <v>718</v>
      </c>
      <c r="B44" s="200" t="s">
        <v>122</v>
      </c>
      <c r="C44" s="296" t="s">
        <v>733</v>
      </c>
      <c r="D44" s="345" t="s">
        <v>145</v>
      </c>
      <c r="E44" s="480">
        <v>423</v>
      </c>
      <c r="F44" s="358" t="s">
        <v>798</v>
      </c>
      <c r="G44" s="348" t="s">
        <v>634</v>
      </c>
      <c r="H44" s="357">
        <v>1222</v>
      </c>
      <c r="I44" s="358">
        <v>1</v>
      </c>
      <c r="J44" s="371" t="s">
        <v>799</v>
      </c>
      <c r="K44" s="360"/>
      <c r="L44" s="201" t="s">
        <v>33</v>
      </c>
      <c r="M44" s="127" t="s">
        <v>116</v>
      </c>
      <c r="N44" s="205">
        <v>1</v>
      </c>
      <c r="O44" s="127"/>
      <c r="P44" s="127"/>
      <c r="Q44" s="127"/>
      <c r="R44" s="128">
        <v>0.15</v>
      </c>
      <c r="S44" s="231">
        <f t="shared" si="1"/>
        <v>0</v>
      </c>
      <c r="T44" s="207" t="s">
        <v>719</v>
      </c>
      <c r="U44" s="129"/>
      <c r="V44" s="129"/>
      <c r="W44" s="130"/>
      <c r="X44" s="130"/>
      <c r="Y44" s="172"/>
      <c r="Z44" s="132"/>
      <c r="AA44" s="129"/>
      <c r="AB44" s="189"/>
      <c r="AC44" s="235">
        <f t="shared" si="2"/>
        <v>0</v>
      </c>
      <c r="AD44" s="169"/>
      <c r="AE44" s="133"/>
    </row>
    <row r="45" spans="1:31" s="22" customFormat="1" ht="12.75">
      <c r="A45" s="199" t="s">
        <v>718</v>
      </c>
      <c r="B45" s="200" t="s">
        <v>122</v>
      </c>
      <c r="C45" s="296" t="s">
        <v>733</v>
      </c>
      <c r="D45" s="345" t="s">
        <v>145</v>
      </c>
      <c r="E45" s="480">
        <v>423</v>
      </c>
      <c r="F45" s="358" t="s">
        <v>797</v>
      </c>
      <c r="G45" s="348" t="s">
        <v>635</v>
      </c>
      <c r="H45" s="357">
        <v>1222</v>
      </c>
      <c r="I45" s="358">
        <v>1</v>
      </c>
      <c r="J45" s="371" t="s">
        <v>799</v>
      </c>
      <c r="K45" s="360"/>
      <c r="L45" s="201" t="s">
        <v>33</v>
      </c>
      <c r="M45" s="127" t="s">
        <v>120</v>
      </c>
      <c r="N45" s="205">
        <v>1</v>
      </c>
      <c r="O45" s="127"/>
      <c r="P45" s="127"/>
      <c r="Q45" s="127"/>
      <c r="R45" s="128">
        <v>0.15</v>
      </c>
      <c r="S45" s="231">
        <f t="shared" si="1"/>
        <v>0</v>
      </c>
      <c r="T45" s="207" t="s">
        <v>719</v>
      </c>
      <c r="U45" s="129"/>
      <c r="V45" s="129"/>
      <c r="W45" s="130"/>
      <c r="X45" s="130"/>
      <c r="Y45" s="172"/>
      <c r="Z45" s="132"/>
      <c r="AA45" s="129"/>
      <c r="AB45" s="189"/>
      <c r="AC45" s="235">
        <f t="shared" si="2"/>
        <v>0</v>
      </c>
      <c r="AD45" s="169"/>
      <c r="AE45" s="133"/>
    </row>
    <row r="46" spans="1:31" s="22" customFormat="1" ht="25.5">
      <c r="A46" s="199" t="s">
        <v>718</v>
      </c>
      <c r="B46" s="200" t="s">
        <v>122</v>
      </c>
      <c r="C46" s="296" t="s">
        <v>733</v>
      </c>
      <c r="D46" s="345" t="s">
        <v>145</v>
      </c>
      <c r="E46" s="346" t="s">
        <v>753</v>
      </c>
      <c r="F46" s="356" t="s">
        <v>754</v>
      </c>
      <c r="G46" s="348" t="s">
        <v>752</v>
      </c>
      <c r="H46" s="357">
        <v>1222</v>
      </c>
      <c r="I46" s="358">
        <v>1</v>
      </c>
      <c r="J46" s="371" t="s">
        <v>799</v>
      </c>
      <c r="K46" s="482"/>
      <c r="L46" s="282" t="s">
        <v>33</v>
      </c>
      <c r="M46" s="127" t="s">
        <v>120</v>
      </c>
      <c r="N46" s="205">
        <v>1</v>
      </c>
      <c r="O46" s="127"/>
      <c r="P46" s="127"/>
      <c r="Q46" s="127"/>
      <c r="R46" s="128">
        <v>0.1</v>
      </c>
      <c r="S46" s="283">
        <f>IF(T46="O",R46,0)</f>
        <v>0</v>
      </c>
      <c r="T46" s="284" t="s">
        <v>719</v>
      </c>
      <c r="U46" s="280"/>
      <c r="V46" s="280"/>
      <c r="W46" s="285"/>
      <c r="X46" s="285"/>
      <c r="Y46" s="286"/>
      <c r="Z46" s="132"/>
      <c r="AA46" s="280"/>
      <c r="AB46" s="287"/>
      <c r="AC46" s="288">
        <f>IF(AD46="O",AB46,0)</f>
        <v>0</v>
      </c>
      <c r="AD46" s="289"/>
      <c r="AE46" s="133"/>
    </row>
    <row r="47" spans="1:31" s="22" customFormat="1" ht="12.75">
      <c r="A47" s="199" t="s">
        <v>718</v>
      </c>
      <c r="B47" s="200" t="s">
        <v>122</v>
      </c>
      <c r="C47" s="296" t="s">
        <v>733</v>
      </c>
      <c r="D47" s="345" t="s">
        <v>145</v>
      </c>
      <c r="E47" s="480">
        <v>423</v>
      </c>
      <c r="F47" s="358" t="s">
        <v>786</v>
      </c>
      <c r="G47" s="348" t="s">
        <v>636</v>
      </c>
      <c r="H47" s="357">
        <v>1323</v>
      </c>
      <c r="I47" s="358" t="s">
        <v>762</v>
      </c>
      <c r="J47" s="371" t="s">
        <v>775</v>
      </c>
      <c r="K47" s="360"/>
      <c r="L47" s="201" t="s">
        <v>33</v>
      </c>
      <c r="M47" s="127" t="s">
        <v>115</v>
      </c>
      <c r="N47" s="205">
        <v>1</v>
      </c>
      <c r="O47" s="127"/>
      <c r="P47" s="127"/>
      <c r="Q47" s="127"/>
      <c r="R47" s="128">
        <v>0.15</v>
      </c>
      <c r="S47" s="231">
        <f t="shared" si="1"/>
        <v>0</v>
      </c>
      <c r="T47" s="207" t="s">
        <v>719</v>
      </c>
      <c r="U47" s="129"/>
      <c r="V47" s="129"/>
      <c r="W47" s="130"/>
      <c r="X47" s="130"/>
      <c r="Y47" s="172"/>
      <c r="Z47" s="132"/>
      <c r="AA47" s="129"/>
      <c r="AB47" s="189"/>
      <c r="AC47" s="235">
        <f t="shared" si="2"/>
        <v>0</v>
      </c>
      <c r="AD47" s="169"/>
      <c r="AE47" s="133"/>
    </row>
    <row r="48" spans="1:31" s="22" customFormat="1" ht="13.5" thickBot="1">
      <c r="A48" s="199" t="s">
        <v>718</v>
      </c>
      <c r="B48" s="62" t="s">
        <v>122</v>
      </c>
      <c r="C48" s="194" t="s">
        <v>733</v>
      </c>
      <c r="D48" s="361" t="s">
        <v>145</v>
      </c>
      <c r="E48" s="481">
        <v>423</v>
      </c>
      <c r="F48" s="361"/>
      <c r="G48" s="369"/>
      <c r="H48" s="364">
        <v>1222</v>
      </c>
      <c r="I48" s="365">
        <v>1</v>
      </c>
      <c r="J48" s="370" t="s">
        <v>799</v>
      </c>
      <c r="K48" s="366"/>
      <c r="L48" s="63" t="s">
        <v>49</v>
      </c>
      <c r="M48" s="64" t="s">
        <v>109</v>
      </c>
      <c r="N48" s="64">
        <v>1</v>
      </c>
      <c r="O48" s="64"/>
      <c r="P48" s="64"/>
      <c r="Q48" s="64"/>
      <c r="R48" s="65"/>
      <c r="S48" s="232">
        <f t="shared" si="1"/>
        <v>0</v>
      </c>
      <c r="T48" s="166" t="s">
        <v>719</v>
      </c>
      <c r="U48" s="66"/>
      <c r="V48" s="66"/>
      <c r="W48" s="122"/>
      <c r="X48" s="122"/>
      <c r="Y48" s="173" t="s">
        <v>60</v>
      </c>
      <c r="Z48" s="68"/>
      <c r="AA48" s="66">
        <v>1</v>
      </c>
      <c r="AB48" s="190">
        <v>0.06</v>
      </c>
      <c r="AC48" s="236">
        <f t="shared" si="2"/>
        <v>0</v>
      </c>
      <c r="AD48" s="170" t="s">
        <v>719</v>
      </c>
      <c r="AE48" s="69"/>
    </row>
  </sheetData>
  <sheetProtection/>
  <protectedRanges>
    <protectedRange sqref="N4:Q8" name="Plage5"/>
    <protectedRange sqref="T26:AB38 T40:AB45 T47:AB969" name="Plage3"/>
    <protectedRange sqref="B1:B2" name="Plage1"/>
    <protectedRange sqref="R29:R39 A26:B26 A40:B45 B27:B38 B48:R48 A27:A45 A47:B47 A47:A48 D47:R47 D40:R44 D26:Q38 D45:G45 K45:R45 H45:J46 A49:R969" name="Plage2"/>
    <protectedRange sqref="AD26:AE38 AD40:AE45 AD47:AE969" name="Plage4"/>
    <protectedRange sqref="R26" name="Plage2_5_1_4_1_6_2_1_4_1"/>
    <protectedRange sqref="R27" name="Plage2_5_1_4_1_6_2_1_4_1_1"/>
    <protectedRange sqref="R28" name="Plage2_5_1_4_1_6_2_1_4_1_2"/>
    <protectedRange sqref="T39:AB39" name="Plage3_1"/>
    <protectedRange sqref="B39 D39:R39" name="Plage2_1"/>
    <protectedRange sqref="AD39:AE39" name="Plage4_1"/>
    <protectedRange sqref="T46:AB46" name="Plage3_2"/>
    <protectedRange sqref="A46:G46 C47 C26:C45 K46:R46" name="Plage2_2"/>
    <protectedRange sqref="AD46:AE46" name="Plage4_2"/>
  </protectedRanges>
  <mergeCells count="35">
    <mergeCell ref="A5:A6"/>
    <mergeCell ref="A7:A8"/>
    <mergeCell ref="A9:A10"/>
    <mergeCell ref="N10:O10"/>
    <mergeCell ref="T22:X22"/>
    <mergeCell ref="Y22:AB22"/>
    <mergeCell ref="A11:A12"/>
    <mergeCell ref="A13:A14"/>
    <mergeCell ref="A15:A16"/>
    <mergeCell ref="A22:G22"/>
    <mergeCell ref="L23:L24"/>
    <mergeCell ref="M23:M24"/>
    <mergeCell ref="N23:N24"/>
    <mergeCell ref="O23:Q23"/>
    <mergeCell ref="H22:K22"/>
    <mergeCell ref="L22:R22"/>
    <mergeCell ref="R23:R24"/>
    <mergeCell ref="S23:S24"/>
    <mergeCell ref="T23:T24"/>
    <mergeCell ref="U23:U24"/>
    <mergeCell ref="AE22:AE24"/>
    <mergeCell ref="A23:A24"/>
    <mergeCell ref="B23:F23"/>
    <mergeCell ref="G23:G24"/>
    <mergeCell ref="H23:J23"/>
    <mergeCell ref="K23:K24"/>
    <mergeCell ref="AD23:AD24"/>
    <mergeCell ref="Z23:Z24"/>
    <mergeCell ref="AA23:AA24"/>
    <mergeCell ref="AB23:AB24"/>
    <mergeCell ref="AC23:AC24"/>
    <mergeCell ref="V23:V24"/>
    <mergeCell ref="W23:W24"/>
    <mergeCell ref="X23:X24"/>
    <mergeCell ref="Y23:Y24"/>
  </mergeCells>
  <dataValidations count="6">
    <dataValidation type="list" allowBlank="1" showInputMessage="1" showErrorMessage="1" sqref="Q5 W26:X48 AD26:AD48 T26:T48">
      <formula1>"O,N"</formula1>
    </dataValidation>
    <dataValidation type="list" allowBlank="1" showErrorMessage="1" prompt="&#10;" sqref="L26:L48">
      <formula1>"INFO,MOB,VER,ROC,DIV,LAB,FRAG"</formula1>
    </dataValidation>
    <dataValidation type="list" allowBlank="1" showInputMessage="1" showErrorMessage="1" sqref="Y26:Y48">
      <formula1>"DOCBUR,DOCBIBLIO"</formula1>
    </dataValidation>
    <dataValidation type="list" allowBlank="1" showInputMessage="1" showErrorMessage="1" sqref="AD25">
      <formula1>"O/N"</formula1>
    </dataValidation>
    <dataValidation type="list" allowBlank="1" showInputMessage="1" showErrorMessage="1" sqref="N4">
      <formula1>"BUR,SALLE ENSEIGNEMENT, SALLETP, LABO,STOCK REPRO,DIVERS"</formula1>
    </dataValidation>
    <dataValidation type="list" allowBlank="1" showInputMessage="1" showErrorMessage="1" sqref="Q4">
      <formula1>"A-1,A-2,B-1,B-2,C-1,C-2,D-1,D-2,E-1,E-2,F-1,F-2"</formula1>
    </dataValidation>
  </dataValidations>
  <printOptions/>
  <pageMargins left="0.787401575" right="0.787401575" top="0.984251969" bottom="0.984251969" header="0.4921259845" footer="0.4921259845"/>
  <pageSetup fitToHeight="0" fitToWidth="1" horizontalDpi="600" verticalDpi="600" orientation="landscape" paperSize="9" scale="40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H48"/>
  <sheetViews>
    <sheetView zoomScalePageLayoutView="0" workbookViewId="0" topLeftCell="B16">
      <selection activeCell="M55" sqref="M55"/>
    </sheetView>
  </sheetViews>
  <sheetFormatPr defaultColWidth="11.421875" defaultRowHeight="12.75"/>
  <cols>
    <col min="1" max="1" width="15.8515625" style="5" customWidth="1"/>
    <col min="2" max="2" width="11.28125" style="5" customWidth="1"/>
    <col min="3" max="3" width="7.421875" style="5" customWidth="1"/>
    <col min="4" max="4" width="8.421875" style="5" customWidth="1"/>
    <col min="5" max="5" width="6.7109375" style="5" customWidth="1"/>
    <col min="6" max="6" width="15.421875" style="5" customWidth="1"/>
    <col min="7" max="7" width="9.57421875" style="7" customWidth="1"/>
    <col min="8" max="8" width="5.7109375" style="9" customWidth="1"/>
    <col min="9" max="9" width="4.421875" style="9" bestFit="1" customWidth="1"/>
    <col min="10" max="10" width="5.421875" style="9" bestFit="1" customWidth="1"/>
    <col min="11" max="11" width="10.00390625" style="9" customWidth="1"/>
    <col min="12" max="12" width="8.421875" style="5" customWidth="1"/>
    <col min="13" max="13" width="32.00390625" style="5" customWidth="1"/>
    <col min="14" max="14" width="3.8515625" style="5" bestFit="1" customWidth="1"/>
    <col min="15" max="15" width="5.00390625" style="5" bestFit="1" customWidth="1"/>
    <col min="16" max="16" width="6.7109375" style="5" customWidth="1"/>
    <col min="17" max="17" width="8.8515625" style="5" customWidth="1"/>
    <col min="18" max="18" width="10.7109375" style="5" customWidth="1"/>
    <col min="19" max="19" width="7.57421875" style="5" customWidth="1"/>
    <col min="20" max="20" width="8.140625" style="9" customWidth="1"/>
    <col min="21" max="22" width="9.8515625" style="9" customWidth="1"/>
    <col min="23" max="24" width="7.28125" style="9" customWidth="1"/>
    <col min="25" max="25" width="9.00390625" style="9" customWidth="1"/>
    <col min="26" max="26" width="24.140625" style="9" customWidth="1"/>
    <col min="27" max="27" width="8.00390625" style="9" bestFit="1" customWidth="1"/>
    <col min="28" max="28" width="8.7109375" style="9" bestFit="1" customWidth="1"/>
    <col min="29" max="30" width="5.7109375" style="9" bestFit="1" customWidth="1"/>
    <col min="31" max="31" width="29.140625" style="9" customWidth="1"/>
    <col min="32" max="33" width="13.7109375" style="5" customWidth="1"/>
    <col min="34" max="34" width="19.421875" style="5" customWidth="1"/>
    <col min="35" max="16384" width="11.421875" style="5" customWidth="1"/>
  </cols>
  <sheetData>
    <row r="1" spans="1:33" ht="21" customHeight="1">
      <c r="A1" s="114" t="s">
        <v>716</v>
      </c>
      <c r="B1" s="114"/>
      <c r="C1" s="117"/>
      <c r="D1" s="116"/>
      <c r="E1" s="116"/>
      <c r="F1" s="116"/>
      <c r="G1" s="116"/>
      <c r="H1" s="118"/>
      <c r="I1" s="118"/>
      <c r="J1" s="118"/>
      <c r="K1" s="118"/>
      <c r="L1" s="116"/>
      <c r="M1" s="116"/>
      <c r="N1" s="116"/>
      <c r="O1" s="116"/>
      <c r="P1" s="116"/>
      <c r="Q1" s="116"/>
      <c r="R1" s="117"/>
      <c r="S1" s="117"/>
      <c r="T1" s="118"/>
      <c r="U1" s="118"/>
      <c r="V1" s="118"/>
      <c r="W1" s="118"/>
      <c r="X1" s="119"/>
      <c r="Y1" s="119"/>
      <c r="Z1" s="119"/>
      <c r="AA1" s="119"/>
      <c r="AB1" s="119"/>
      <c r="AC1" s="119"/>
      <c r="AD1" s="119"/>
      <c r="AE1" s="118"/>
      <c r="AF1" s="2"/>
      <c r="AG1" s="2"/>
    </row>
    <row r="2" spans="1:33" ht="15.75">
      <c r="A2" s="18" t="s">
        <v>40</v>
      </c>
      <c r="B2" s="18" t="s">
        <v>145</v>
      </c>
      <c r="C2" s="19"/>
      <c r="D2" s="20"/>
      <c r="E2" s="20"/>
      <c r="F2" s="20"/>
      <c r="G2" s="20"/>
      <c r="H2" s="18"/>
      <c r="I2" s="21"/>
      <c r="J2" s="26"/>
      <c r="K2" s="19"/>
      <c r="L2" s="20"/>
      <c r="M2" s="20"/>
      <c r="N2" s="20"/>
      <c r="O2" s="20"/>
      <c r="P2" s="20"/>
      <c r="Q2" s="20"/>
      <c r="R2" s="19"/>
      <c r="S2" s="19"/>
      <c r="T2" s="21"/>
      <c r="U2" s="21"/>
      <c r="V2" s="21"/>
      <c r="W2" s="21"/>
      <c r="X2" s="250"/>
      <c r="Y2" s="250"/>
      <c r="Z2" s="250"/>
      <c r="AA2" s="250"/>
      <c r="AB2" s="250"/>
      <c r="AC2" s="250"/>
      <c r="AD2" s="250"/>
      <c r="AE2" s="21"/>
      <c r="AF2" s="2"/>
      <c r="AG2" s="2"/>
    </row>
    <row r="3" spans="1:31" s="2" customFormat="1" ht="16.5" thickBot="1">
      <c r="A3" s="137"/>
      <c r="B3" s="137"/>
      <c r="D3" s="138"/>
      <c r="E3" s="138"/>
      <c r="F3" s="138"/>
      <c r="G3" s="138"/>
      <c r="H3" s="137"/>
      <c r="I3" s="15"/>
      <c r="J3" s="143"/>
      <c r="L3" s="138"/>
      <c r="M3" s="138"/>
      <c r="N3" s="138"/>
      <c r="O3" s="138"/>
      <c r="P3" s="138"/>
      <c r="Q3" s="138"/>
      <c r="T3" s="15"/>
      <c r="U3" s="15"/>
      <c r="V3" s="15"/>
      <c r="W3" s="15"/>
      <c r="X3" s="16"/>
      <c r="Y3" s="16"/>
      <c r="Z3" s="16"/>
      <c r="AA3" s="16"/>
      <c r="AB3" s="16"/>
      <c r="AC3" s="16"/>
      <c r="AD3" s="16"/>
      <c r="AE3" s="15"/>
    </row>
    <row r="4" spans="1:31" ht="15.75">
      <c r="A4"/>
      <c r="B4"/>
      <c r="C4"/>
      <c r="D4"/>
      <c r="E4"/>
      <c r="F4"/>
      <c r="G4"/>
      <c r="H4"/>
      <c r="I4"/>
      <c r="J4"/>
      <c r="K4"/>
      <c r="L4" s="175" t="s">
        <v>67</v>
      </c>
      <c r="M4" s="176"/>
      <c r="N4" s="229" t="s">
        <v>82</v>
      </c>
      <c r="O4" s="177"/>
      <c r="P4" s="178"/>
      <c r="Q4" s="246" t="s">
        <v>68</v>
      </c>
      <c r="R4"/>
      <c r="S4" s="140"/>
      <c r="T4" s="138"/>
      <c r="U4" s="174"/>
      <c r="V4" s="174"/>
      <c r="W4" s="140"/>
      <c r="X4" s="140"/>
      <c r="Y4" s="16"/>
      <c r="Z4" s="15"/>
      <c r="AA4" s="15"/>
      <c r="AB4" s="15"/>
      <c r="AC4" s="15"/>
      <c r="AD4" s="15"/>
      <c r="AE4" s="15"/>
    </row>
    <row r="5" spans="1:31" ht="15.75">
      <c r="A5" s="408" t="s">
        <v>13</v>
      </c>
      <c r="B5" s="237" t="s">
        <v>100</v>
      </c>
      <c r="C5" s="187" t="s">
        <v>68</v>
      </c>
      <c r="D5" s="138"/>
      <c r="E5" s="138"/>
      <c r="F5" s="138"/>
      <c r="G5" s="138"/>
      <c r="H5" s="15"/>
      <c r="I5" s="15"/>
      <c r="J5" s="143"/>
      <c r="K5" s="2"/>
      <c r="L5" s="179" t="s">
        <v>98</v>
      </c>
      <c r="M5" s="180"/>
      <c r="N5" s="180"/>
      <c r="O5" s="181"/>
      <c r="P5" s="182"/>
      <c r="Q5" s="247" t="s">
        <v>99</v>
      </c>
      <c r="R5"/>
      <c r="S5" s="244"/>
      <c r="T5" s="138"/>
      <c r="U5" s="139"/>
      <c r="V5" s="139"/>
      <c r="W5" s="140"/>
      <c r="X5" s="141"/>
      <c r="Y5" s="16"/>
      <c r="Z5" s="15"/>
      <c r="AA5" s="15"/>
      <c r="AB5" s="15"/>
      <c r="AC5" s="15"/>
      <c r="AD5" s="15"/>
      <c r="AE5" s="15"/>
    </row>
    <row r="6" spans="1:31" ht="15.75">
      <c r="A6" s="409"/>
      <c r="B6" s="187"/>
      <c r="C6" s="187" t="s">
        <v>69</v>
      </c>
      <c r="D6" s="138"/>
      <c r="E6" s="138"/>
      <c r="F6" s="138"/>
      <c r="G6" s="138"/>
      <c r="H6" s="15"/>
      <c r="I6" s="15"/>
      <c r="J6" s="143"/>
      <c r="K6" s="2"/>
      <c r="L6" s="179" t="s">
        <v>101</v>
      </c>
      <c r="M6" s="180"/>
      <c r="N6" s="180"/>
      <c r="O6" s="181"/>
      <c r="P6" s="182"/>
      <c r="Q6" s="248">
        <v>0</v>
      </c>
      <c r="R6"/>
      <c r="S6" s="244"/>
      <c r="T6" s="138"/>
      <c r="U6" s="139"/>
      <c r="V6" s="139"/>
      <c r="W6" s="140"/>
      <c r="X6" s="141"/>
      <c r="Y6" s="16"/>
      <c r="Z6" s="15"/>
      <c r="AA6" s="15"/>
      <c r="AB6" s="15"/>
      <c r="AC6" s="15"/>
      <c r="AD6" s="15"/>
      <c r="AE6" s="15"/>
    </row>
    <row r="7" spans="1:31" ht="18" customHeight="1">
      <c r="A7" s="408" t="s">
        <v>66</v>
      </c>
      <c r="B7" s="237" t="s">
        <v>100</v>
      </c>
      <c r="C7" s="187" t="s">
        <v>70</v>
      </c>
      <c r="D7" s="138"/>
      <c r="E7" s="138"/>
      <c r="F7" s="138"/>
      <c r="G7" s="138"/>
      <c r="H7" s="15"/>
      <c r="I7" s="15"/>
      <c r="J7" s="143"/>
      <c r="K7" s="2"/>
      <c r="L7" s="179" t="s">
        <v>103</v>
      </c>
      <c r="M7" s="180"/>
      <c r="N7" s="180"/>
      <c r="O7" s="181"/>
      <c r="P7" s="182"/>
      <c r="Q7" s="251" t="e">
        <f>Q8/Q6</f>
        <v>#DIV/0!</v>
      </c>
      <c r="R7"/>
      <c r="S7" s="244"/>
      <c r="T7" s="138"/>
      <c r="U7" s="139"/>
      <c r="V7" s="139"/>
      <c r="W7" s="140"/>
      <c r="X7" s="141"/>
      <c r="Y7" s="16"/>
      <c r="Z7" s="15"/>
      <c r="AA7" s="15"/>
      <c r="AB7" s="15"/>
      <c r="AC7" s="15"/>
      <c r="AD7" s="15"/>
      <c r="AE7" s="15"/>
    </row>
    <row r="8" spans="1:31" ht="16.5" thickBot="1">
      <c r="A8" s="409"/>
      <c r="B8" s="187"/>
      <c r="C8" s="187" t="s">
        <v>71</v>
      </c>
      <c r="D8" s="138"/>
      <c r="E8" s="138"/>
      <c r="F8" s="138"/>
      <c r="G8" s="138"/>
      <c r="H8" s="15"/>
      <c r="I8" s="15"/>
      <c r="J8" s="143"/>
      <c r="K8" s="2"/>
      <c r="L8" s="183" t="s">
        <v>102</v>
      </c>
      <c r="M8" s="184"/>
      <c r="N8" s="184"/>
      <c r="O8" s="185"/>
      <c r="P8" s="186"/>
      <c r="Q8" s="249">
        <f>SUM($R$26:$R$980)+SUM($AB$26:$AB$980)</f>
        <v>9.106400000000004</v>
      </c>
      <c r="R8"/>
      <c r="S8" s="244"/>
      <c r="T8" s="138"/>
      <c r="U8" s="139"/>
      <c r="V8" s="139"/>
      <c r="W8" s="140"/>
      <c r="X8" s="142"/>
      <c r="Y8" s="16"/>
      <c r="Z8" s="15"/>
      <c r="AA8" s="15"/>
      <c r="AB8" s="15"/>
      <c r="AC8" s="15"/>
      <c r="AD8" s="15"/>
      <c r="AE8" s="15"/>
    </row>
    <row r="9" spans="1:31" ht="16.5" thickBot="1">
      <c r="A9" s="408" t="s">
        <v>14</v>
      </c>
      <c r="B9" s="237" t="s">
        <v>100</v>
      </c>
      <c r="C9" s="187" t="s">
        <v>72</v>
      </c>
      <c r="D9" s="138"/>
      <c r="E9" s="138"/>
      <c r="F9" s="138"/>
      <c r="G9" s="138"/>
      <c r="H9" s="15"/>
      <c r="I9" s="15"/>
      <c r="J9" s="143"/>
      <c r="K9" s="2"/>
      <c r="L9" s="137"/>
      <c r="M9" s="138"/>
      <c r="N9" s="138"/>
      <c r="O9" s="139"/>
      <c r="P9" s="140"/>
      <c r="Q9" s="142"/>
      <c r="R9" s="244"/>
      <c r="S9" s="244"/>
      <c r="T9" s="138"/>
      <c r="U9" s="139"/>
      <c r="V9" s="139"/>
      <c r="W9" s="140"/>
      <c r="X9" s="142"/>
      <c r="Y9" s="16"/>
      <c r="Z9" s="15"/>
      <c r="AA9" s="15"/>
      <c r="AB9" s="15"/>
      <c r="AC9" s="15"/>
      <c r="AD9" s="15"/>
      <c r="AE9" s="15"/>
    </row>
    <row r="10" spans="1:31" ht="24" customHeight="1" thickBot="1">
      <c r="A10" s="409"/>
      <c r="B10" s="187"/>
      <c r="C10" s="187" t="s">
        <v>73</v>
      </c>
      <c r="D10" s="138"/>
      <c r="E10" s="138"/>
      <c r="F10" s="138"/>
      <c r="G10" s="138"/>
      <c r="H10" s="15"/>
      <c r="I10" s="15"/>
      <c r="J10" s="143"/>
      <c r="K10" s="2"/>
      <c r="L10" s="239" t="s">
        <v>42</v>
      </c>
      <c r="M10" s="240"/>
      <c r="N10" s="406" t="s">
        <v>94</v>
      </c>
      <c r="O10" s="407"/>
      <c r="P10" s="230" t="s">
        <v>59</v>
      </c>
      <c r="Q10" s="230" t="s">
        <v>91</v>
      </c>
      <c r="R10" s="244"/>
      <c r="S10" s="244"/>
      <c r="T10" s="138"/>
      <c r="U10" s="139"/>
      <c r="V10" s="139"/>
      <c r="W10" s="140"/>
      <c r="X10" s="142"/>
      <c r="Y10" s="16"/>
      <c r="Z10" s="15"/>
      <c r="AA10" s="15"/>
      <c r="AB10" s="15"/>
      <c r="AC10" s="15"/>
      <c r="AD10" s="15"/>
      <c r="AE10" s="15"/>
    </row>
    <row r="11" spans="1:31" ht="16.5" thickBot="1">
      <c r="A11" s="408" t="s">
        <v>11</v>
      </c>
      <c r="B11" s="237" t="s">
        <v>100</v>
      </c>
      <c r="C11" s="187" t="s">
        <v>74</v>
      </c>
      <c r="D11" s="138"/>
      <c r="E11" s="138"/>
      <c r="F11" s="138"/>
      <c r="G11" s="138"/>
      <c r="H11" s="15"/>
      <c r="I11" s="15"/>
      <c r="J11" s="143"/>
      <c r="K11" s="2"/>
      <c r="L11" s="241" t="s">
        <v>83</v>
      </c>
      <c r="M11" s="242"/>
      <c r="N11" s="238"/>
      <c r="O11" s="243">
        <f>SUMIF($L$26:$L$980,"INFO",$R$26:$R$980)</f>
        <v>0.9546</v>
      </c>
      <c r="P11" s="233">
        <f>SUMIF($L$26:$L$980,"INFO",$S$26:$S$980)</f>
        <v>0</v>
      </c>
      <c r="Q11" s="234">
        <f>O11-P11</f>
        <v>0.9546</v>
      </c>
      <c r="R11" s="244"/>
      <c r="S11" s="244"/>
      <c r="T11" s="138"/>
      <c r="U11" s="139"/>
      <c r="V11" s="139"/>
      <c r="W11" s="140"/>
      <c r="X11" s="142"/>
      <c r="Y11" s="16"/>
      <c r="Z11" s="15"/>
      <c r="AA11" s="15"/>
      <c r="AB11" s="15"/>
      <c r="AC11" s="15"/>
      <c r="AD11" s="15"/>
      <c r="AE11" s="15"/>
    </row>
    <row r="12" spans="1:31" ht="16.5" thickBot="1">
      <c r="A12" s="409"/>
      <c r="B12" s="187"/>
      <c r="C12" s="187" t="s">
        <v>75</v>
      </c>
      <c r="D12" s="138"/>
      <c r="E12" s="138"/>
      <c r="F12" s="138"/>
      <c r="G12" s="138"/>
      <c r="H12" s="15"/>
      <c r="I12" s="15"/>
      <c r="J12" s="143"/>
      <c r="K12" s="2"/>
      <c r="L12" s="241" t="s">
        <v>84</v>
      </c>
      <c r="M12" s="242"/>
      <c r="N12" s="238"/>
      <c r="O12" s="233">
        <f>SUMIF($L$26:$L$980,"MOB",$R$26:$R$980)</f>
        <v>7.701800000000001</v>
      </c>
      <c r="P12" s="233">
        <f>SUMIF($L$26:$L$980,"MOB",$S$26:$S$980)</f>
        <v>1.72</v>
      </c>
      <c r="Q12" s="234">
        <f aca="true" t="shared" si="0" ref="Q12:Q19">O12-P12</f>
        <v>5.981800000000002</v>
      </c>
      <c r="R12" s="244"/>
      <c r="S12" s="244"/>
      <c r="T12" s="138"/>
      <c r="U12" s="139"/>
      <c r="V12" s="139"/>
      <c r="W12" s="140"/>
      <c r="X12" s="142"/>
      <c r="Y12" s="16"/>
      <c r="Z12" s="15"/>
      <c r="AA12" s="15"/>
      <c r="AB12" s="15"/>
      <c r="AC12" s="15"/>
      <c r="AD12" s="15"/>
      <c r="AE12" s="15"/>
    </row>
    <row r="13" spans="1:31" ht="16.5" thickBot="1">
      <c r="A13" s="408" t="s">
        <v>15</v>
      </c>
      <c r="B13" s="237" t="s">
        <v>100</v>
      </c>
      <c r="C13" s="187" t="s">
        <v>76</v>
      </c>
      <c r="D13" s="138"/>
      <c r="E13" s="138"/>
      <c r="F13" s="138"/>
      <c r="G13" s="138"/>
      <c r="H13" s="15"/>
      <c r="I13" s="15"/>
      <c r="J13" s="143"/>
      <c r="K13" s="2"/>
      <c r="L13" s="241" t="s">
        <v>85</v>
      </c>
      <c r="M13" s="242"/>
      <c r="N13" s="238"/>
      <c r="O13" s="233">
        <f>SUMIF($L$26:$L$973,"DIV",$R$26:$R$973)</f>
        <v>0.06</v>
      </c>
      <c r="P13" s="233">
        <f>SUMIF($L$26:$L$980,"DIV",$S$26:$S$980)</f>
        <v>0</v>
      </c>
      <c r="Q13" s="234">
        <f t="shared" si="0"/>
        <v>0.06</v>
      </c>
      <c r="R13" s="244"/>
      <c r="S13" s="244"/>
      <c r="T13" s="138"/>
      <c r="U13" s="139"/>
      <c r="V13" s="139"/>
      <c r="W13" s="140"/>
      <c r="X13" s="142"/>
      <c r="Y13" s="16"/>
      <c r="Z13" s="15"/>
      <c r="AA13" s="15"/>
      <c r="AB13" s="15"/>
      <c r="AC13" s="15"/>
      <c r="AD13" s="15"/>
      <c r="AE13" s="15"/>
    </row>
    <row r="14" spans="1:34" s="28" customFormat="1" ht="15.75" thickBot="1">
      <c r="A14" s="409"/>
      <c r="B14" s="187"/>
      <c r="C14" s="187" t="s">
        <v>77</v>
      </c>
      <c r="D14" s="27"/>
      <c r="E14" s="27"/>
      <c r="F14" s="27"/>
      <c r="G14" s="27"/>
      <c r="H14" s="11"/>
      <c r="I14" s="10"/>
      <c r="J14" s="10"/>
      <c r="K14" s="10"/>
      <c r="L14" s="241" t="s">
        <v>86</v>
      </c>
      <c r="M14" s="242"/>
      <c r="N14" s="238"/>
      <c r="O14" s="233">
        <f>SUMIF($L$26:$L$973,"LAB",$R$26:$R$973)</f>
        <v>0</v>
      </c>
      <c r="P14" s="233">
        <f>SUMIF($L$26:$L$980,"LAB",$S$26:$S$980)</f>
        <v>0</v>
      </c>
      <c r="Q14" s="234">
        <f t="shared" si="0"/>
        <v>0</v>
      </c>
      <c r="R14" s="245"/>
      <c r="S14" s="245"/>
      <c r="T14" s="11"/>
      <c r="U14" s="11"/>
      <c r="V14" s="11"/>
      <c r="W14" s="11"/>
      <c r="X14" s="10"/>
      <c r="Y14" s="10"/>
      <c r="Z14" s="10"/>
      <c r="AA14" s="10"/>
      <c r="AB14" s="10"/>
      <c r="AC14" s="10"/>
      <c r="AD14" s="10"/>
      <c r="AE14" s="11"/>
      <c r="AF14" s="27"/>
      <c r="AG14" s="27"/>
      <c r="AH14" s="8"/>
    </row>
    <row r="15" spans="1:31" ht="16.5" thickBot="1">
      <c r="A15" s="408" t="s">
        <v>65</v>
      </c>
      <c r="B15" s="237" t="s">
        <v>100</v>
      </c>
      <c r="C15" s="187" t="s">
        <v>78</v>
      </c>
      <c r="D15" s="138"/>
      <c r="E15" s="138"/>
      <c r="F15" s="138"/>
      <c r="G15" s="138"/>
      <c r="H15" s="15"/>
      <c r="I15" s="15"/>
      <c r="J15" s="143"/>
      <c r="K15" s="2"/>
      <c r="L15" s="241" t="s">
        <v>87</v>
      </c>
      <c r="M15" s="242"/>
      <c r="N15" s="238"/>
      <c r="O15" s="233">
        <f>SUMIF($L$26:$L$973,"FRAG",$R$26:$R$973)</f>
        <v>0</v>
      </c>
      <c r="P15" s="233">
        <f>SUMIF($L$26:$L$980,"FRAG",$S$26:$S$980)</f>
        <v>0</v>
      </c>
      <c r="Q15" s="234">
        <f t="shared" si="0"/>
        <v>0</v>
      </c>
      <c r="R15" s="244"/>
      <c r="S15" s="244"/>
      <c r="T15" s="138"/>
      <c r="U15" s="139"/>
      <c r="V15" s="139"/>
      <c r="W15" s="140"/>
      <c r="X15" s="142"/>
      <c r="Y15" s="16"/>
      <c r="Z15" s="15"/>
      <c r="AA15" s="15"/>
      <c r="AB15" s="15"/>
      <c r="AC15" s="15"/>
      <c r="AD15" s="15"/>
      <c r="AE15" s="15"/>
    </row>
    <row r="16" spans="1:31" ht="16.5" thickBot="1">
      <c r="A16" s="409"/>
      <c r="B16" s="187"/>
      <c r="C16" s="187" t="s">
        <v>79</v>
      </c>
      <c r="D16" s="138"/>
      <c r="E16" s="138"/>
      <c r="F16" s="138"/>
      <c r="G16" s="138"/>
      <c r="H16" s="15"/>
      <c r="I16" s="15"/>
      <c r="J16" s="143"/>
      <c r="K16" s="2"/>
      <c r="L16" s="241" t="s">
        <v>88</v>
      </c>
      <c r="M16" s="242"/>
      <c r="N16" s="238"/>
      <c r="O16" s="233">
        <f>SUMIF($L$26:$L$973,"VER",$R$26:$R$973)</f>
        <v>0</v>
      </c>
      <c r="P16" s="233">
        <f>SUMIF($L$26:$L$980,"VER",$S$26:$S$980)</f>
        <v>0</v>
      </c>
      <c r="Q16" s="234">
        <f t="shared" si="0"/>
        <v>0</v>
      </c>
      <c r="R16" s="244"/>
      <c r="S16" s="244"/>
      <c r="T16" s="138"/>
      <c r="U16" s="139"/>
      <c r="V16" s="139"/>
      <c r="W16" s="140"/>
      <c r="X16" s="142"/>
      <c r="Y16" s="16"/>
      <c r="Z16" s="15"/>
      <c r="AA16" s="15"/>
      <c r="AB16" s="15"/>
      <c r="AC16" s="15"/>
      <c r="AD16" s="15"/>
      <c r="AE16" s="15"/>
    </row>
    <row r="17" spans="1:31" ht="16.5" thickBot="1">
      <c r="A17" s="137"/>
      <c r="B17" s="137"/>
      <c r="C17" s="2"/>
      <c r="D17" s="138"/>
      <c r="E17" s="138"/>
      <c r="F17" s="138"/>
      <c r="G17" s="138"/>
      <c r="H17" s="15"/>
      <c r="I17" s="15"/>
      <c r="J17" s="143"/>
      <c r="K17" s="2"/>
      <c r="L17" s="241" t="s">
        <v>89</v>
      </c>
      <c r="M17" s="242"/>
      <c r="N17" s="238"/>
      <c r="O17" s="233">
        <f>SUMIF($L$26:$L$980,"ROC",$R$26:$R$980)</f>
        <v>0</v>
      </c>
      <c r="P17" s="233">
        <f>SUMIF($L$26:$L$980,"ROC",$S$26:$S$980)</f>
        <v>0</v>
      </c>
      <c r="Q17" s="234">
        <f t="shared" si="0"/>
        <v>0</v>
      </c>
      <c r="R17" s="244"/>
      <c r="S17" s="244"/>
      <c r="T17" s="138"/>
      <c r="U17" s="139"/>
      <c r="V17" s="139"/>
      <c r="W17" s="140"/>
      <c r="X17" s="142"/>
      <c r="Y17" s="16"/>
      <c r="Z17" s="15"/>
      <c r="AA17" s="15"/>
      <c r="AB17" s="15"/>
      <c r="AC17" s="15"/>
      <c r="AD17" s="15"/>
      <c r="AE17" s="15"/>
    </row>
    <row r="18" spans="1:34" s="28" customFormat="1" ht="15.75" thickBot="1">
      <c r="A18" s="50"/>
      <c r="B18" s="27"/>
      <c r="C18" s="29"/>
      <c r="D18" s="27"/>
      <c r="E18" s="27"/>
      <c r="F18" s="27"/>
      <c r="G18" s="27"/>
      <c r="H18" s="11"/>
      <c r="I18" s="10"/>
      <c r="J18" s="10"/>
      <c r="K18" s="10"/>
      <c r="L18" s="241" t="s">
        <v>96</v>
      </c>
      <c r="M18" s="242"/>
      <c r="N18" s="238"/>
      <c r="O18" s="233">
        <f>SUMIF($Y$26:$Y$980,"DOCBUR",$AB$26:$AB$980)</f>
        <v>0.39</v>
      </c>
      <c r="P18" s="233">
        <f>SUMIF($Y$26:$Y$980,"DOCBUR",$AC$26:$AC$980)</f>
        <v>0</v>
      </c>
      <c r="Q18" s="234">
        <f t="shared" si="0"/>
        <v>0.39</v>
      </c>
      <c r="R18" s="245"/>
      <c r="S18" s="245"/>
      <c r="T18" s="11"/>
      <c r="U18" s="11"/>
      <c r="V18" s="11"/>
      <c r="W18" s="11"/>
      <c r="X18" s="10"/>
      <c r="Y18" s="10"/>
      <c r="Z18" s="10"/>
      <c r="AA18" s="10"/>
      <c r="AB18" s="10"/>
      <c r="AC18" s="10"/>
      <c r="AD18" s="10"/>
      <c r="AE18" s="11"/>
      <c r="AF18" s="27"/>
      <c r="AG18" s="27"/>
      <c r="AH18" s="8"/>
    </row>
    <row r="19" spans="1:31" ht="16.5" thickBot="1">
      <c r="A19" s="137"/>
      <c r="B19" s="137"/>
      <c r="C19" s="2"/>
      <c r="D19" s="138"/>
      <c r="E19" s="138"/>
      <c r="F19" s="138"/>
      <c r="G19" s="138"/>
      <c r="H19" s="15"/>
      <c r="I19" s="15"/>
      <c r="J19" s="143"/>
      <c r="K19" s="2"/>
      <c r="L19" s="241" t="s">
        <v>97</v>
      </c>
      <c r="M19" s="242"/>
      <c r="N19" s="238"/>
      <c r="O19" s="233">
        <f>SUMIF($Y$26:$Y$980,"DOCBIBLIO",$AB$26:$AB$980)</f>
        <v>0</v>
      </c>
      <c r="P19" s="233">
        <f>SUMIF($Y$26:$Y$980,"DOCBIBLIO",$AC$26:$AC$980)</f>
        <v>0</v>
      </c>
      <c r="Q19" s="234">
        <f t="shared" si="0"/>
        <v>0</v>
      </c>
      <c r="R19" s="244"/>
      <c r="S19" s="244"/>
      <c r="T19" s="138"/>
      <c r="U19" s="139"/>
      <c r="V19" s="139"/>
      <c r="W19" s="140"/>
      <c r="X19" s="142"/>
      <c r="Y19" s="16"/>
      <c r="Z19" s="15"/>
      <c r="AA19" s="15"/>
      <c r="AB19" s="15"/>
      <c r="AC19" s="15"/>
      <c r="AD19" s="15"/>
      <c r="AE19" s="15"/>
    </row>
    <row r="20" spans="1:31" ht="15.75">
      <c r="A20" s="137"/>
      <c r="B20" s="137"/>
      <c r="C20" s="2"/>
      <c r="D20" s="138"/>
      <c r="E20" s="138"/>
      <c r="F20" s="138"/>
      <c r="G20" s="138"/>
      <c r="H20" s="15"/>
      <c r="I20" s="15"/>
      <c r="J20" s="143"/>
      <c r="K20" s="2"/>
      <c r="L20" s="137"/>
      <c r="M20" s="138"/>
      <c r="N20" s="138"/>
      <c r="O20" s="139"/>
      <c r="P20" s="140"/>
      <c r="Q20" s="142"/>
      <c r="R20" s="244"/>
      <c r="S20" s="244"/>
      <c r="T20" s="138"/>
      <c r="U20" s="139"/>
      <c r="V20" s="139"/>
      <c r="W20" s="140"/>
      <c r="X20" s="142"/>
      <c r="Y20" s="16"/>
      <c r="Z20" s="15"/>
      <c r="AA20" s="15"/>
      <c r="AB20" s="15"/>
      <c r="AC20" s="15"/>
      <c r="AD20" s="15"/>
      <c r="AE20" s="15"/>
    </row>
    <row r="21" spans="1:34" s="28" customFormat="1" ht="13.5" thickBot="1">
      <c r="A21" s="50"/>
      <c r="B21" s="27"/>
      <c r="C21" s="29"/>
      <c r="D21" s="27"/>
      <c r="E21" s="27"/>
      <c r="F21" s="27"/>
      <c r="G21" s="27"/>
      <c r="H21" s="11"/>
      <c r="I21" s="10"/>
      <c r="J21" s="10"/>
      <c r="K21" s="10"/>
      <c r="L21" s="27"/>
      <c r="M21" s="27"/>
      <c r="N21" s="27"/>
      <c r="O21" s="27"/>
      <c r="P21" s="27"/>
      <c r="Q21" s="27"/>
      <c r="R21" s="27"/>
      <c r="S21" s="27"/>
      <c r="T21" s="11"/>
      <c r="U21" s="11"/>
      <c r="V21" s="11"/>
      <c r="W21" s="11"/>
      <c r="X21" s="10"/>
      <c r="Y21" s="10"/>
      <c r="Z21" s="10"/>
      <c r="AA21" s="10"/>
      <c r="AB21" s="10"/>
      <c r="AC21" s="10"/>
      <c r="AD21" s="10"/>
      <c r="AE21" s="11"/>
      <c r="AF21" s="27"/>
      <c r="AG21" s="27"/>
      <c r="AH21" s="8"/>
    </row>
    <row r="22" spans="1:31" ht="12.75">
      <c r="A22" s="375" t="s">
        <v>16</v>
      </c>
      <c r="B22" s="376"/>
      <c r="C22" s="377"/>
      <c r="D22" s="377"/>
      <c r="E22" s="377"/>
      <c r="F22" s="377"/>
      <c r="G22" s="378"/>
      <c r="H22" s="372" t="s">
        <v>27</v>
      </c>
      <c r="I22" s="373"/>
      <c r="J22" s="373"/>
      <c r="K22" s="374"/>
      <c r="L22" s="372" t="s">
        <v>55</v>
      </c>
      <c r="M22" s="373"/>
      <c r="N22" s="373"/>
      <c r="O22" s="373"/>
      <c r="P22" s="373"/>
      <c r="Q22" s="373"/>
      <c r="R22" s="374"/>
      <c r="S22" s="163"/>
      <c r="T22" s="390" t="s">
        <v>95</v>
      </c>
      <c r="U22" s="391"/>
      <c r="V22" s="391"/>
      <c r="W22" s="391"/>
      <c r="X22" s="391"/>
      <c r="Y22" s="404" t="s">
        <v>35</v>
      </c>
      <c r="Z22" s="405"/>
      <c r="AA22" s="405"/>
      <c r="AB22" s="405"/>
      <c r="AC22" s="191"/>
      <c r="AD22" s="167"/>
      <c r="AE22" s="395" t="s">
        <v>0</v>
      </c>
    </row>
    <row r="23" spans="1:31" ht="12.75" customHeight="1">
      <c r="A23" s="382" t="s">
        <v>24</v>
      </c>
      <c r="B23" s="384" t="s">
        <v>25</v>
      </c>
      <c r="C23" s="385"/>
      <c r="D23" s="385"/>
      <c r="E23" s="385"/>
      <c r="F23" s="386"/>
      <c r="G23" s="383" t="s">
        <v>19</v>
      </c>
      <c r="H23" s="379"/>
      <c r="I23" s="380"/>
      <c r="J23" s="380"/>
      <c r="K23" s="381" t="s">
        <v>22</v>
      </c>
      <c r="L23" s="392" t="s">
        <v>4</v>
      </c>
      <c r="M23" s="393" t="s">
        <v>26</v>
      </c>
      <c r="N23" s="393" t="s">
        <v>20</v>
      </c>
      <c r="O23" s="380" t="s">
        <v>30</v>
      </c>
      <c r="P23" s="380"/>
      <c r="Q23" s="380"/>
      <c r="R23" s="388" t="s">
        <v>722</v>
      </c>
      <c r="S23" s="388" t="s">
        <v>92</v>
      </c>
      <c r="T23" s="379" t="s">
        <v>90</v>
      </c>
      <c r="U23" s="387" t="s">
        <v>44</v>
      </c>
      <c r="V23" s="387" t="s">
        <v>93</v>
      </c>
      <c r="W23" s="387" t="s">
        <v>48</v>
      </c>
      <c r="X23" s="394" t="s">
        <v>45</v>
      </c>
      <c r="Y23" s="401" t="s">
        <v>31</v>
      </c>
      <c r="Z23" s="399" t="s">
        <v>26</v>
      </c>
      <c r="AA23" s="399" t="s">
        <v>724</v>
      </c>
      <c r="AB23" s="399" t="s">
        <v>723</v>
      </c>
      <c r="AC23" s="387" t="s">
        <v>92</v>
      </c>
      <c r="AD23" s="398" t="s">
        <v>56</v>
      </c>
      <c r="AE23" s="396"/>
    </row>
    <row r="24" spans="1:31" ht="23.25" customHeight="1">
      <c r="A24" s="382"/>
      <c r="B24" s="25" t="s">
        <v>37</v>
      </c>
      <c r="C24" s="51" t="s">
        <v>17</v>
      </c>
      <c r="D24" s="51" t="s">
        <v>18</v>
      </c>
      <c r="E24" s="51" t="s">
        <v>23</v>
      </c>
      <c r="F24" s="120" t="s">
        <v>41</v>
      </c>
      <c r="G24" s="383" t="s">
        <v>19</v>
      </c>
      <c r="H24" s="123" t="s">
        <v>17</v>
      </c>
      <c r="I24" s="12" t="s">
        <v>18</v>
      </c>
      <c r="J24" s="12" t="s">
        <v>19</v>
      </c>
      <c r="K24" s="381"/>
      <c r="L24" s="392"/>
      <c r="M24" s="393" t="s">
        <v>26</v>
      </c>
      <c r="N24" s="393" t="s">
        <v>20</v>
      </c>
      <c r="O24" s="51" t="s">
        <v>80</v>
      </c>
      <c r="P24" s="51" t="s">
        <v>81</v>
      </c>
      <c r="Q24" s="51" t="s">
        <v>21</v>
      </c>
      <c r="R24" s="410"/>
      <c r="S24" s="389"/>
      <c r="T24" s="379"/>
      <c r="U24" s="387"/>
      <c r="V24" s="387"/>
      <c r="W24" s="387"/>
      <c r="X24" s="387"/>
      <c r="Y24" s="402"/>
      <c r="Z24" s="400"/>
      <c r="AA24" s="400"/>
      <c r="AB24" s="400"/>
      <c r="AC24" s="403"/>
      <c r="AD24" s="398"/>
      <c r="AE24" s="397"/>
    </row>
    <row r="25" spans="1:31" ht="12.75">
      <c r="A25" s="213"/>
      <c r="B25" s="214"/>
      <c r="C25" s="215"/>
      <c r="D25" s="215"/>
      <c r="E25" s="215"/>
      <c r="F25" s="215"/>
      <c r="G25" s="216"/>
      <c r="H25" s="217"/>
      <c r="I25" s="218"/>
      <c r="J25" s="218"/>
      <c r="K25" s="219"/>
      <c r="L25" s="213"/>
      <c r="M25" s="220"/>
      <c r="N25" s="220"/>
      <c r="O25" s="215"/>
      <c r="P25" s="215"/>
      <c r="Q25" s="215"/>
      <c r="R25" s="221"/>
      <c r="S25" s="222"/>
      <c r="T25" s="223"/>
      <c r="U25" s="223"/>
      <c r="V25" s="223"/>
      <c r="W25" s="223"/>
      <c r="X25" s="223"/>
      <c r="Y25" s="225"/>
      <c r="Z25" s="223"/>
      <c r="AA25" s="223"/>
      <c r="AB25" s="223"/>
      <c r="AC25" s="223"/>
      <c r="AD25" s="224"/>
      <c r="AE25" s="221"/>
    </row>
    <row r="26" spans="1:31" s="22" customFormat="1" ht="12.75">
      <c r="A26" s="199" t="s">
        <v>718</v>
      </c>
      <c r="B26" s="200" t="s">
        <v>122</v>
      </c>
      <c r="C26" s="339" t="s">
        <v>733</v>
      </c>
      <c r="D26" s="313" t="s">
        <v>145</v>
      </c>
      <c r="E26" s="314" t="s">
        <v>220</v>
      </c>
      <c r="F26" s="313"/>
      <c r="G26" s="316" t="s">
        <v>637</v>
      </c>
      <c r="H26" s="322"/>
      <c r="I26" s="323"/>
      <c r="J26" s="314"/>
      <c r="K26" s="324" t="s">
        <v>768</v>
      </c>
      <c r="L26" s="201" t="s">
        <v>32</v>
      </c>
      <c r="M26" s="205" t="s">
        <v>134</v>
      </c>
      <c r="N26" s="205">
        <v>1</v>
      </c>
      <c r="O26" s="205">
        <v>120</v>
      </c>
      <c r="P26" s="205">
        <v>45</v>
      </c>
      <c r="Q26" s="205">
        <v>80</v>
      </c>
      <c r="R26" s="128">
        <f>(O26*P26*Q26)/1000000</f>
        <v>0.432</v>
      </c>
      <c r="S26" s="231">
        <f aca="true" t="shared" si="1" ref="S26:S38">IF(T26="O",R26,0)</f>
        <v>0</v>
      </c>
      <c r="T26" s="207" t="s">
        <v>719</v>
      </c>
      <c r="U26" s="202"/>
      <c r="V26" s="202"/>
      <c r="W26" s="208"/>
      <c r="X26" s="208"/>
      <c r="Y26" s="209" t="s">
        <v>60</v>
      </c>
      <c r="Z26" s="210"/>
      <c r="AA26" s="202" t="s">
        <v>105</v>
      </c>
      <c r="AB26" s="202">
        <v>0.12</v>
      </c>
      <c r="AC26" s="235">
        <f aca="true" t="shared" si="2" ref="AC26:AC38">IF(AD26="O",AB26,0)</f>
        <v>0</v>
      </c>
      <c r="AD26" s="211" t="s">
        <v>719</v>
      </c>
      <c r="AE26" s="212"/>
    </row>
    <row r="27" spans="1:31" s="22" customFormat="1" ht="12.75">
      <c r="A27" s="199" t="s">
        <v>718</v>
      </c>
      <c r="B27" s="200" t="s">
        <v>122</v>
      </c>
      <c r="C27" s="339" t="s">
        <v>733</v>
      </c>
      <c r="D27" s="313" t="s">
        <v>145</v>
      </c>
      <c r="E27" s="314" t="s">
        <v>220</v>
      </c>
      <c r="F27" s="313"/>
      <c r="G27" s="316" t="s">
        <v>638</v>
      </c>
      <c r="H27" s="322"/>
      <c r="I27" s="323"/>
      <c r="J27" s="314"/>
      <c r="K27" s="324" t="s">
        <v>768</v>
      </c>
      <c r="L27" s="201" t="s">
        <v>32</v>
      </c>
      <c r="M27" s="205" t="s">
        <v>134</v>
      </c>
      <c r="N27" s="205">
        <v>1</v>
      </c>
      <c r="O27" s="205">
        <v>120</v>
      </c>
      <c r="P27" s="205">
        <v>45</v>
      </c>
      <c r="Q27" s="205">
        <v>80</v>
      </c>
      <c r="R27" s="128">
        <f>(O27*P27*Q27)/1000000</f>
        <v>0.432</v>
      </c>
      <c r="S27" s="231">
        <f t="shared" si="1"/>
        <v>0</v>
      </c>
      <c r="T27" s="207" t="s">
        <v>719</v>
      </c>
      <c r="U27" s="202"/>
      <c r="V27" s="202"/>
      <c r="W27" s="208"/>
      <c r="X27" s="208"/>
      <c r="Y27" s="209" t="s">
        <v>60</v>
      </c>
      <c r="Z27" s="210"/>
      <c r="AA27" s="202" t="s">
        <v>123</v>
      </c>
      <c r="AB27" s="202">
        <v>0.06</v>
      </c>
      <c r="AC27" s="235">
        <f t="shared" si="2"/>
        <v>0</v>
      </c>
      <c r="AD27" s="211" t="s">
        <v>719</v>
      </c>
      <c r="AE27" s="212"/>
    </row>
    <row r="28" spans="1:31" s="22" customFormat="1" ht="12.75">
      <c r="A28" s="199" t="s">
        <v>718</v>
      </c>
      <c r="B28" s="200" t="s">
        <v>122</v>
      </c>
      <c r="C28" s="339" t="s">
        <v>733</v>
      </c>
      <c r="D28" s="313" t="s">
        <v>145</v>
      </c>
      <c r="E28" s="314" t="s">
        <v>220</v>
      </c>
      <c r="F28" s="325"/>
      <c r="G28" s="316" t="s">
        <v>639</v>
      </c>
      <c r="H28" s="336"/>
      <c r="I28" s="337"/>
      <c r="J28" s="338"/>
      <c r="K28" s="326" t="s">
        <v>768</v>
      </c>
      <c r="L28" s="201" t="s">
        <v>32</v>
      </c>
      <c r="M28" s="53" t="s">
        <v>134</v>
      </c>
      <c r="N28" s="205">
        <v>1</v>
      </c>
      <c r="O28" s="205">
        <v>120</v>
      </c>
      <c r="P28" s="205">
        <v>45</v>
      </c>
      <c r="Q28" s="205">
        <v>80</v>
      </c>
      <c r="R28" s="128">
        <f>(O28*P28*Q28)/1000000</f>
        <v>0.432</v>
      </c>
      <c r="S28" s="231">
        <f t="shared" si="1"/>
        <v>0</v>
      </c>
      <c r="T28" s="207" t="s">
        <v>719</v>
      </c>
      <c r="U28" s="56"/>
      <c r="V28" s="56"/>
      <c r="W28" s="121"/>
      <c r="X28" s="121"/>
      <c r="Y28" s="171" t="s">
        <v>60</v>
      </c>
      <c r="Z28" s="58"/>
      <c r="AA28" s="56" t="s">
        <v>105</v>
      </c>
      <c r="AB28" s="188">
        <v>0.12</v>
      </c>
      <c r="AC28" s="235">
        <f t="shared" si="2"/>
        <v>0</v>
      </c>
      <c r="AD28" s="211" t="s">
        <v>719</v>
      </c>
      <c r="AE28" s="59"/>
    </row>
    <row r="29" spans="1:31" s="22" customFormat="1" ht="12.75">
      <c r="A29" s="199" t="s">
        <v>718</v>
      </c>
      <c r="B29" s="200" t="s">
        <v>122</v>
      </c>
      <c r="C29" s="339" t="s">
        <v>733</v>
      </c>
      <c r="D29" s="313" t="s">
        <v>145</v>
      </c>
      <c r="E29" s="314" t="s">
        <v>220</v>
      </c>
      <c r="F29" s="313"/>
      <c r="G29" s="316" t="s">
        <v>640</v>
      </c>
      <c r="H29" s="322"/>
      <c r="I29" s="323"/>
      <c r="J29" s="314"/>
      <c r="K29" s="324" t="s">
        <v>768</v>
      </c>
      <c r="L29" s="201" t="s">
        <v>32</v>
      </c>
      <c r="M29" s="205" t="s">
        <v>134</v>
      </c>
      <c r="N29" s="205">
        <v>1</v>
      </c>
      <c r="O29" s="205">
        <v>120</v>
      </c>
      <c r="P29" s="205">
        <v>45</v>
      </c>
      <c r="Q29" s="205">
        <v>80</v>
      </c>
      <c r="R29" s="128">
        <f>(O29*P29*Q29)/1000000</f>
        <v>0.432</v>
      </c>
      <c r="S29" s="231">
        <f t="shared" si="1"/>
        <v>0</v>
      </c>
      <c r="T29" s="207" t="s">
        <v>719</v>
      </c>
      <c r="U29" s="202"/>
      <c r="V29" s="202"/>
      <c r="W29" s="208"/>
      <c r="X29" s="208"/>
      <c r="Y29" s="209" t="s">
        <v>60</v>
      </c>
      <c r="Z29" s="210"/>
      <c r="AA29" s="202" t="s">
        <v>123</v>
      </c>
      <c r="AB29" s="202">
        <v>0.06</v>
      </c>
      <c r="AC29" s="235">
        <f t="shared" si="2"/>
        <v>0</v>
      </c>
      <c r="AD29" s="211" t="s">
        <v>719</v>
      </c>
      <c r="AE29" s="212"/>
    </row>
    <row r="30" spans="1:31" s="22" customFormat="1" ht="12.75">
      <c r="A30" s="199" t="s">
        <v>718</v>
      </c>
      <c r="B30" s="200" t="s">
        <v>122</v>
      </c>
      <c r="C30" s="339" t="s">
        <v>733</v>
      </c>
      <c r="D30" s="313" t="s">
        <v>145</v>
      </c>
      <c r="E30" s="314" t="s">
        <v>220</v>
      </c>
      <c r="F30" s="313"/>
      <c r="G30" s="316" t="s">
        <v>641</v>
      </c>
      <c r="H30" s="322"/>
      <c r="I30" s="323"/>
      <c r="J30" s="314"/>
      <c r="K30" s="324" t="s">
        <v>768</v>
      </c>
      <c r="L30" s="201" t="s">
        <v>32</v>
      </c>
      <c r="M30" s="205" t="s">
        <v>124</v>
      </c>
      <c r="N30" s="205">
        <v>1</v>
      </c>
      <c r="O30" s="205">
        <v>120</v>
      </c>
      <c r="P30" s="205">
        <v>45</v>
      </c>
      <c r="Q30" s="205">
        <v>97</v>
      </c>
      <c r="R30" s="128">
        <f>(O30*P30*Q30)/1000000</f>
        <v>0.5238</v>
      </c>
      <c r="S30" s="231">
        <f t="shared" si="1"/>
        <v>0</v>
      </c>
      <c r="T30" s="207" t="s">
        <v>719</v>
      </c>
      <c r="U30" s="202"/>
      <c r="V30" s="202"/>
      <c r="W30" s="208"/>
      <c r="X30" s="208"/>
      <c r="Y30" s="209"/>
      <c r="Z30" s="210"/>
      <c r="AA30" s="202"/>
      <c r="AB30" s="202"/>
      <c r="AC30" s="235">
        <f t="shared" si="2"/>
        <v>0</v>
      </c>
      <c r="AD30" s="211"/>
      <c r="AE30" s="212"/>
    </row>
    <row r="31" spans="1:31" s="22" customFormat="1" ht="12.75">
      <c r="A31" s="199" t="s">
        <v>718</v>
      </c>
      <c r="B31" s="200" t="s">
        <v>122</v>
      </c>
      <c r="C31" s="339" t="s">
        <v>733</v>
      </c>
      <c r="D31" s="345" t="s">
        <v>145</v>
      </c>
      <c r="E31" s="346" t="s">
        <v>220</v>
      </c>
      <c r="F31" s="347"/>
      <c r="G31" s="348" t="s">
        <v>642</v>
      </c>
      <c r="H31" s="349"/>
      <c r="I31" s="350"/>
      <c r="J31" s="351"/>
      <c r="K31" s="352" t="s">
        <v>768</v>
      </c>
      <c r="L31" s="201" t="s">
        <v>32</v>
      </c>
      <c r="M31" s="53" t="s">
        <v>119</v>
      </c>
      <c r="N31" s="205">
        <v>1</v>
      </c>
      <c r="O31" s="53">
        <v>40</v>
      </c>
      <c r="P31" s="53">
        <v>60</v>
      </c>
      <c r="Q31" s="53">
        <v>73</v>
      </c>
      <c r="R31" s="55">
        <v>0.22</v>
      </c>
      <c r="S31" s="231">
        <f t="shared" si="1"/>
        <v>0</v>
      </c>
      <c r="T31" s="207" t="s">
        <v>719</v>
      </c>
      <c r="U31" s="56"/>
      <c r="V31" s="56"/>
      <c r="W31" s="121"/>
      <c r="X31" s="121"/>
      <c r="Y31" s="171"/>
      <c r="Z31" s="58"/>
      <c r="AA31" s="56"/>
      <c r="AB31" s="188"/>
      <c r="AC31" s="235">
        <f t="shared" si="2"/>
        <v>0</v>
      </c>
      <c r="AD31" s="168"/>
      <c r="AE31" s="59" t="s">
        <v>147</v>
      </c>
    </row>
    <row r="32" spans="1:31" s="22" customFormat="1" ht="12.75">
      <c r="A32" s="199" t="s">
        <v>718</v>
      </c>
      <c r="B32" s="200" t="s">
        <v>122</v>
      </c>
      <c r="C32" s="339" t="s">
        <v>733</v>
      </c>
      <c r="D32" s="313" t="s">
        <v>145</v>
      </c>
      <c r="E32" s="314" t="s">
        <v>220</v>
      </c>
      <c r="F32" s="325"/>
      <c r="G32" s="316" t="s">
        <v>643</v>
      </c>
      <c r="H32" s="336"/>
      <c r="I32" s="337"/>
      <c r="J32" s="338"/>
      <c r="K32" s="326" t="s">
        <v>770</v>
      </c>
      <c r="L32" s="201" t="s">
        <v>32</v>
      </c>
      <c r="M32" s="53" t="s">
        <v>149</v>
      </c>
      <c r="N32" s="205">
        <v>1</v>
      </c>
      <c r="O32" s="53">
        <v>150</v>
      </c>
      <c r="P32" s="53">
        <v>75</v>
      </c>
      <c r="Q32" s="53">
        <v>73</v>
      </c>
      <c r="R32" s="55">
        <v>0.86</v>
      </c>
      <c r="S32" s="231">
        <f t="shared" si="1"/>
        <v>0.86</v>
      </c>
      <c r="T32" s="207" t="s">
        <v>99</v>
      </c>
      <c r="U32" s="56"/>
      <c r="V32" s="56"/>
      <c r="W32" s="121"/>
      <c r="X32" s="121"/>
      <c r="Y32" s="171"/>
      <c r="Z32" s="58"/>
      <c r="AA32" s="56"/>
      <c r="AB32" s="188"/>
      <c r="AC32" s="235">
        <f t="shared" si="2"/>
        <v>0</v>
      </c>
      <c r="AD32" s="168"/>
      <c r="AE32" s="59" t="s">
        <v>147</v>
      </c>
    </row>
    <row r="33" spans="1:31" s="22" customFormat="1" ht="12.75">
      <c r="A33" s="199" t="s">
        <v>718</v>
      </c>
      <c r="B33" s="200" t="s">
        <v>122</v>
      </c>
      <c r="C33" s="339" t="s">
        <v>733</v>
      </c>
      <c r="D33" s="313" t="s">
        <v>145</v>
      </c>
      <c r="E33" s="314" t="s">
        <v>220</v>
      </c>
      <c r="F33" s="315"/>
      <c r="G33" s="316" t="s">
        <v>644</v>
      </c>
      <c r="H33" s="336"/>
      <c r="I33" s="337"/>
      <c r="J33" s="338"/>
      <c r="K33" s="326" t="s">
        <v>770</v>
      </c>
      <c r="L33" s="201" t="s">
        <v>32</v>
      </c>
      <c r="M33" s="53" t="s">
        <v>149</v>
      </c>
      <c r="N33" s="205">
        <v>1</v>
      </c>
      <c r="O33" s="53">
        <v>150</v>
      </c>
      <c r="P33" s="53">
        <v>75</v>
      </c>
      <c r="Q33" s="127">
        <v>73</v>
      </c>
      <c r="R33" s="128">
        <v>0.86</v>
      </c>
      <c r="S33" s="231">
        <f t="shared" si="1"/>
        <v>0.86</v>
      </c>
      <c r="T33" s="207" t="s">
        <v>99</v>
      </c>
      <c r="U33" s="129"/>
      <c r="V33" s="129"/>
      <c r="W33" s="130"/>
      <c r="X33" s="130"/>
      <c r="Y33" s="172"/>
      <c r="Z33" s="132"/>
      <c r="AA33" s="129"/>
      <c r="AB33" s="189"/>
      <c r="AC33" s="235">
        <f t="shared" si="2"/>
        <v>0</v>
      </c>
      <c r="AD33" s="169"/>
      <c r="AE33" s="133" t="s">
        <v>147</v>
      </c>
    </row>
    <row r="34" spans="1:31" s="22" customFormat="1" ht="12.75">
      <c r="A34" s="199" t="s">
        <v>718</v>
      </c>
      <c r="B34" s="200" t="s">
        <v>122</v>
      </c>
      <c r="C34" s="339" t="s">
        <v>733</v>
      </c>
      <c r="D34" s="313" t="s">
        <v>145</v>
      </c>
      <c r="E34" s="314" t="s">
        <v>220</v>
      </c>
      <c r="F34" s="315"/>
      <c r="G34" s="316" t="s">
        <v>645</v>
      </c>
      <c r="H34" s="336"/>
      <c r="I34" s="337"/>
      <c r="J34" s="338"/>
      <c r="K34" s="326" t="s">
        <v>768</v>
      </c>
      <c r="L34" s="201" t="s">
        <v>32</v>
      </c>
      <c r="M34" s="53" t="s">
        <v>149</v>
      </c>
      <c r="N34" s="205">
        <v>1</v>
      </c>
      <c r="O34" s="53">
        <v>150</v>
      </c>
      <c r="P34" s="53">
        <v>75</v>
      </c>
      <c r="Q34" s="127">
        <v>73</v>
      </c>
      <c r="R34" s="128">
        <v>0.86</v>
      </c>
      <c r="S34" s="231">
        <f t="shared" si="1"/>
        <v>0</v>
      </c>
      <c r="T34" s="207" t="s">
        <v>719</v>
      </c>
      <c r="U34" s="129"/>
      <c r="V34" s="129"/>
      <c r="W34" s="130"/>
      <c r="X34" s="130"/>
      <c r="Y34" s="172"/>
      <c r="Z34" s="132"/>
      <c r="AA34" s="129"/>
      <c r="AB34" s="189"/>
      <c r="AC34" s="235">
        <f t="shared" si="2"/>
        <v>0</v>
      </c>
      <c r="AD34" s="169"/>
      <c r="AE34" s="133" t="s">
        <v>147</v>
      </c>
    </row>
    <row r="35" spans="1:31" s="22" customFormat="1" ht="12.75">
      <c r="A35" s="199" t="s">
        <v>718</v>
      </c>
      <c r="B35" s="200" t="s">
        <v>122</v>
      </c>
      <c r="C35" s="339" t="s">
        <v>733</v>
      </c>
      <c r="D35" s="345" t="s">
        <v>145</v>
      </c>
      <c r="E35" s="346" t="s">
        <v>220</v>
      </c>
      <c r="F35" s="356"/>
      <c r="G35" s="348" t="s">
        <v>646</v>
      </c>
      <c r="H35" s="357"/>
      <c r="I35" s="358"/>
      <c r="J35" s="359"/>
      <c r="K35" s="360" t="s">
        <v>768</v>
      </c>
      <c r="L35" s="201" t="s">
        <v>32</v>
      </c>
      <c r="M35" s="127" t="s">
        <v>112</v>
      </c>
      <c r="N35" s="205">
        <v>1</v>
      </c>
      <c r="O35" s="127"/>
      <c r="P35" s="127"/>
      <c r="Q35" s="127"/>
      <c r="R35" s="128">
        <v>0.15</v>
      </c>
      <c r="S35" s="231">
        <f t="shared" si="1"/>
        <v>0</v>
      </c>
      <c r="T35" s="207" t="s">
        <v>719</v>
      </c>
      <c r="U35" s="129"/>
      <c r="V35" s="129"/>
      <c r="W35" s="130"/>
      <c r="X35" s="130"/>
      <c r="Y35" s="172"/>
      <c r="Z35" s="132"/>
      <c r="AA35" s="129"/>
      <c r="AB35" s="189"/>
      <c r="AC35" s="235">
        <f t="shared" si="2"/>
        <v>0</v>
      </c>
      <c r="AD35" s="169"/>
      <c r="AE35" s="133"/>
    </row>
    <row r="36" spans="1:31" s="22" customFormat="1" ht="12.75">
      <c r="A36" s="199" t="s">
        <v>718</v>
      </c>
      <c r="B36" s="200" t="s">
        <v>122</v>
      </c>
      <c r="C36" s="339" t="s">
        <v>733</v>
      </c>
      <c r="D36" s="345" t="s">
        <v>145</v>
      </c>
      <c r="E36" s="346" t="s">
        <v>220</v>
      </c>
      <c r="F36" s="356"/>
      <c r="G36" s="348" t="s">
        <v>647</v>
      </c>
      <c r="H36" s="357"/>
      <c r="I36" s="358"/>
      <c r="J36" s="359"/>
      <c r="K36" s="360" t="s">
        <v>768</v>
      </c>
      <c r="L36" s="201" t="s">
        <v>32</v>
      </c>
      <c r="M36" s="127" t="s">
        <v>113</v>
      </c>
      <c r="N36" s="205">
        <v>1</v>
      </c>
      <c r="O36" s="127"/>
      <c r="P36" s="127"/>
      <c r="Q36" s="127"/>
      <c r="R36" s="128">
        <v>0.5</v>
      </c>
      <c r="S36" s="231">
        <f t="shared" si="1"/>
        <v>0</v>
      </c>
      <c r="T36" s="207" t="s">
        <v>719</v>
      </c>
      <c r="U36" s="129"/>
      <c r="V36" s="129"/>
      <c r="W36" s="130"/>
      <c r="X36" s="130"/>
      <c r="Y36" s="172"/>
      <c r="Z36" s="132"/>
      <c r="AA36" s="129"/>
      <c r="AB36" s="189"/>
      <c r="AC36" s="235">
        <f t="shared" si="2"/>
        <v>0</v>
      </c>
      <c r="AD36" s="169"/>
      <c r="AE36" s="133"/>
    </row>
    <row r="37" spans="1:31" s="22" customFormat="1" ht="12.75">
      <c r="A37" s="199" t="s">
        <v>718</v>
      </c>
      <c r="B37" s="200" t="s">
        <v>122</v>
      </c>
      <c r="C37" s="339" t="s">
        <v>733</v>
      </c>
      <c r="D37" s="345" t="s">
        <v>145</v>
      </c>
      <c r="E37" s="346" t="s">
        <v>220</v>
      </c>
      <c r="F37" s="356"/>
      <c r="G37" s="348" t="s">
        <v>648</v>
      </c>
      <c r="H37" s="357"/>
      <c r="I37" s="358"/>
      <c r="J37" s="359"/>
      <c r="K37" s="360" t="s">
        <v>768</v>
      </c>
      <c r="L37" s="201" t="s">
        <v>32</v>
      </c>
      <c r="M37" s="127" t="s">
        <v>113</v>
      </c>
      <c r="N37" s="205">
        <v>1</v>
      </c>
      <c r="O37" s="127"/>
      <c r="P37" s="127"/>
      <c r="Q37" s="127"/>
      <c r="R37" s="128">
        <v>0.5</v>
      </c>
      <c r="S37" s="231">
        <f t="shared" si="1"/>
        <v>0</v>
      </c>
      <c r="T37" s="207" t="s">
        <v>719</v>
      </c>
      <c r="U37" s="129"/>
      <c r="V37" s="129"/>
      <c r="W37" s="130"/>
      <c r="X37" s="130"/>
      <c r="Y37" s="172"/>
      <c r="Z37" s="132"/>
      <c r="AA37" s="129"/>
      <c r="AB37" s="189"/>
      <c r="AC37" s="235">
        <f t="shared" si="2"/>
        <v>0</v>
      </c>
      <c r="AD37" s="169"/>
      <c r="AE37" s="133"/>
    </row>
    <row r="38" spans="1:31" s="22" customFormat="1" ht="12.75">
      <c r="A38" s="199" t="s">
        <v>718</v>
      </c>
      <c r="B38" s="200" t="s">
        <v>122</v>
      </c>
      <c r="C38" s="339" t="s">
        <v>733</v>
      </c>
      <c r="D38" s="345" t="s">
        <v>145</v>
      </c>
      <c r="E38" s="346" t="s">
        <v>220</v>
      </c>
      <c r="F38" s="356"/>
      <c r="G38" s="348" t="s">
        <v>649</v>
      </c>
      <c r="H38" s="357"/>
      <c r="I38" s="358"/>
      <c r="J38" s="359"/>
      <c r="K38" s="360" t="s">
        <v>768</v>
      </c>
      <c r="L38" s="201" t="s">
        <v>32</v>
      </c>
      <c r="M38" s="127" t="s">
        <v>113</v>
      </c>
      <c r="N38" s="205">
        <v>1</v>
      </c>
      <c r="O38" s="127"/>
      <c r="P38" s="127"/>
      <c r="Q38" s="127"/>
      <c r="R38" s="128">
        <v>0.5</v>
      </c>
      <c r="S38" s="231">
        <f t="shared" si="1"/>
        <v>0</v>
      </c>
      <c r="T38" s="207" t="s">
        <v>719</v>
      </c>
      <c r="U38" s="129"/>
      <c r="V38" s="129"/>
      <c r="W38" s="130"/>
      <c r="X38" s="130"/>
      <c r="Y38" s="172"/>
      <c r="Z38" s="132"/>
      <c r="AA38" s="129"/>
      <c r="AB38" s="189"/>
      <c r="AC38" s="235">
        <f t="shared" si="2"/>
        <v>0</v>
      </c>
      <c r="AD38" s="169"/>
      <c r="AE38" s="133"/>
    </row>
    <row r="39" spans="1:31" s="22" customFormat="1" ht="12.75">
      <c r="A39" s="199" t="s">
        <v>718</v>
      </c>
      <c r="B39" s="200" t="s">
        <v>122</v>
      </c>
      <c r="C39" s="339" t="s">
        <v>733</v>
      </c>
      <c r="D39" s="313" t="s">
        <v>145</v>
      </c>
      <c r="E39" s="314" t="s">
        <v>220</v>
      </c>
      <c r="F39" s="318" t="s">
        <v>774</v>
      </c>
      <c r="G39" s="316" t="s">
        <v>651</v>
      </c>
      <c r="H39" s="317">
        <v>1222</v>
      </c>
      <c r="I39" s="318" t="s">
        <v>756</v>
      </c>
      <c r="J39" s="333" t="s">
        <v>784</v>
      </c>
      <c r="K39" s="320"/>
      <c r="L39" s="201" t="s">
        <v>49</v>
      </c>
      <c r="M39" s="127" t="s">
        <v>114</v>
      </c>
      <c r="N39" s="205">
        <v>1</v>
      </c>
      <c r="O39" s="127">
        <v>120</v>
      </c>
      <c r="P39" s="127">
        <v>90</v>
      </c>
      <c r="Q39" s="127"/>
      <c r="R39" s="128">
        <v>0.06</v>
      </c>
      <c r="S39" s="231">
        <f aca="true" t="shared" si="3" ref="S39:S48">IF(T39="O",R39,0)</f>
        <v>0</v>
      </c>
      <c r="T39" s="207" t="s">
        <v>719</v>
      </c>
      <c r="U39" s="129"/>
      <c r="V39" s="129"/>
      <c r="W39" s="130"/>
      <c r="X39" s="130"/>
      <c r="Y39" s="172"/>
      <c r="Z39" s="132"/>
      <c r="AA39" s="129"/>
      <c r="AB39" s="189"/>
      <c r="AC39" s="235">
        <f aca="true" t="shared" si="4" ref="AC39:AC48">IF(AD39="O",AB39,0)</f>
        <v>0</v>
      </c>
      <c r="AD39" s="169"/>
      <c r="AE39" s="133"/>
    </row>
    <row r="40" spans="1:31" s="22" customFormat="1" ht="12.75">
      <c r="A40" s="199" t="s">
        <v>718</v>
      </c>
      <c r="B40" s="200" t="s">
        <v>122</v>
      </c>
      <c r="C40" s="339" t="s">
        <v>733</v>
      </c>
      <c r="D40" s="345" t="s">
        <v>145</v>
      </c>
      <c r="E40" s="346" t="s">
        <v>220</v>
      </c>
      <c r="F40" s="356"/>
      <c r="G40" s="348" t="s">
        <v>652</v>
      </c>
      <c r="H40" s="357"/>
      <c r="I40" s="358"/>
      <c r="J40" s="359"/>
      <c r="K40" s="360" t="s">
        <v>768</v>
      </c>
      <c r="L40" s="201" t="s">
        <v>32</v>
      </c>
      <c r="M40" s="127" t="s">
        <v>140</v>
      </c>
      <c r="N40" s="205">
        <v>1</v>
      </c>
      <c r="O40" s="127"/>
      <c r="P40" s="127"/>
      <c r="Q40" s="127"/>
      <c r="R40" s="128">
        <v>1</v>
      </c>
      <c r="S40" s="231">
        <f t="shared" si="3"/>
        <v>0</v>
      </c>
      <c r="T40" s="207" t="s">
        <v>719</v>
      </c>
      <c r="U40" s="129"/>
      <c r="V40" s="129"/>
      <c r="W40" s="130"/>
      <c r="X40" s="130"/>
      <c r="Y40" s="172"/>
      <c r="Z40" s="132"/>
      <c r="AA40" s="129"/>
      <c r="AB40" s="189"/>
      <c r="AC40" s="235">
        <f t="shared" si="4"/>
        <v>0</v>
      </c>
      <c r="AD40" s="169"/>
      <c r="AE40" s="133"/>
    </row>
    <row r="41" spans="1:31" s="22" customFormat="1" ht="12.75">
      <c r="A41" s="199" t="s">
        <v>718</v>
      </c>
      <c r="B41" s="200" t="s">
        <v>122</v>
      </c>
      <c r="C41" s="339" t="s">
        <v>733</v>
      </c>
      <c r="D41" s="345" t="s">
        <v>145</v>
      </c>
      <c r="E41" s="346" t="s">
        <v>220</v>
      </c>
      <c r="F41" s="358" t="s">
        <v>786</v>
      </c>
      <c r="G41" s="348" t="s">
        <v>653</v>
      </c>
      <c r="H41" s="357">
        <v>1323</v>
      </c>
      <c r="I41" s="358" t="s">
        <v>762</v>
      </c>
      <c r="J41" s="371" t="s">
        <v>775</v>
      </c>
      <c r="K41" s="360"/>
      <c r="L41" s="126" t="s">
        <v>33</v>
      </c>
      <c r="M41" s="127" t="s">
        <v>116</v>
      </c>
      <c r="N41" s="205">
        <v>1</v>
      </c>
      <c r="O41" s="127"/>
      <c r="P41" s="127"/>
      <c r="Q41" s="127"/>
      <c r="R41" s="128">
        <v>0.15</v>
      </c>
      <c r="S41" s="231">
        <f t="shared" si="3"/>
        <v>0</v>
      </c>
      <c r="T41" s="207" t="s">
        <v>719</v>
      </c>
      <c r="U41" s="129"/>
      <c r="V41" s="129"/>
      <c r="W41" s="130"/>
      <c r="X41" s="130"/>
      <c r="Y41" s="172"/>
      <c r="Z41" s="132"/>
      <c r="AA41" s="129"/>
      <c r="AB41" s="189"/>
      <c r="AC41" s="235">
        <f t="shared" si="4"/>
        <v>0</v>
      </c>
      <c r="AD41" s="169"/>
      <c r="AE41" s="133"/>
    </row>
    <row r="42" spans="1:31" s="22" customFormat="1" ht="12.75">
      <c r="A42" s="199" t="s">
        <v>718</v>
      </c>
      <c r="B42" s="200" t="s">
        <v>122</v>
      </c>
      <c r="C42" s="339" t="s">
        <v>733</v>
      </c>
      <c r="D42" s="345" t="s">
        <v>145</v>
      </c>
      <c r="E42" s="346" t="s">
        <v>220</v>
      </c>
      <c r="F42" s="358" t="s">
        <v>786</v>
      </c>
      <c r="G42" s="348" t="s">
        <v>654</v>
      </c>
      <c r="H42" s="357">
        <v>1323</v>
      </c>
      <c r="I42" s="358" t="s">
        <v>762</v>
      </c>
      <c r="J42" s="371" t="s">
        <v>775</v>
      </c>
      <c r="K42" s="360"/>
      <c r="L42" s="126" t="s">
        <v>33</v>
      </c>
      <c r="M42" s="127" t="s">
        <v>116</v>
      </c>
      <c r="N42" s="205">
        <v>1</v>
      </c>
      <c r="O42" s="127"/>
      <c r="P42" s="127"/>
      <c r="Q42" s="127"/>
      <c r="R42" s="128">
        <v>0.15</v>
      </c>
      <c r="S42" s="231">
        <f t="shared" si="3"/>
        <v>0</v>
      </c>
      <c r="T42" s="207" t="s">
        <v>719</v>
      </c>
      <c r="U42" s="129"/>
      <c r="V42" s="129"/>
      <c r="W42" s="130"/>
      <c r="X42" s="130"/>
      <c r="Y42" s="172"/>
      <c r="Z42" s="132"/>
      <c r="AA42" s="129"/>
      <c r="AB42" s="189"/>
      <c r="AC42" s="235">
        <f t="shared" si="4"/>
        <v>0</v>
      </c>
      <c r="AD42" s="169"/>
      <c r="AE42" s="133"/>
    </row>
    <row r="43" spans="1:31" s="22" customFormat="1" ht="12.75">
      <c r="A43" s="199" t="s">
        <v>718</v>
      </c>
      <c r="B43" s="200" t="s">
        <v>122</v>
      </c>
      <c r="C43" s="339" t="s">
        <v>733</v>
      </c>
      <c r="D43" s="345" t="s">
        <v>145</v>
      </c>
      <c r="E43" s="346" t="s">
        <v>220</v>
      </c>
      <c r="F43" s="358" t="s">
        <v>786</v>
      </c>
      <c r="G43" s="348" t="s">
        <v>655</v>
      </c>
      <c r="H43" s="357">
        <v>1323</v>
      </c>
      <c r="I43" s="358" t="s">
        <v>762</v>
      </c>
      <c r="J43" s="371" t="s">
        <v>775</v>
      </c>
      <c r="K43" s="360"/>
      <c r="L43" s="126" t="s">
        <v>33</v>
      </c>
      <c r="M43" s="127" t="s">
        <v>116</v>
      </c>
      <c r="N43" s="205">
        <v>1</v>
      </c>
      <c r="O43" s="127"/>
      <c r="P43" s="127"/>
      <c r="Q43" s="127"/>
      <c r="R43" s="128">
        <v>0.15</v>
      </c>
      <c r="S43" s="231">
        <f t="shared" si="3"/>
        <v>0</v>
      </c>
      <c r="T43" s="207" t="s">
        <v>719</v>
      </c>
      <c r="U43" s="129"/>
      <c r="V43" s="129"/>
      <c r="W43" s="130"/>
      <c r="X43" s="130"/>
      <c r="Y43" s="172"/>
      <c r="Z43" s="132"/>
      <c r="AA43" s="129"/>
      <c r="AB43" s="189"/>
      <c r="AC43" s="235">
        <f t="shared" si="4"/>
        <v>0</v>
      </c>
      <c r="AD43" s="169"/>
      <c r="AE43" s="133"/>
    </row>
    <row r="44" spans="1:31" s="22" customFormat="1" ht="12.75">
      <c r="A44" s="199" t="s">
        <v>718</v>
      </c>
      <c r="B44" s="200" t="s">
        <v>122</v>
      </c>
      <c r="C44" s="339" t="s">
        <v>733</v>
      </c>
      <c r="D44" s="345" t="s">
        <v>145</v>
      </c>
      <c r="E44" s="346" t="s">
        <v>220</v>
      </c>
      <c r="F44" s="358" t="s">
        <v>786</v>
      </c>
      <c r="G44" s="348" t="s">
        <v>656</v>
      </c>
      <c r="H44" s="357">
        <v>1323</v>
      </c>
      <c r="I44" s="358" t="s">
        <v>762</v>
      </c>
      <c r="J44" s="371" t="s">
        <v>775</v>
      </c>
      <c r="K44" s="360"/>
      <c r="L44" s="126" t="s">
        <v>33</v>
      </c>
      <c r="M44" s="127" t="s">
        <v>115</v>
      </c>
      <c r="N44" s="205">
        <v>1</v>
      </c>
      <c r="O44" s="127"/>
      <c r="P44" s="127"/>
      <c r="Q44" s="127"/>
      <c r="R44" s="128">
        <v>0.15</v>
      </c>
      <c r="S44" s="231">
        <f t="shared" si="3"/>
        <v>0</v>
      </c>
      <c r="T44" s="207" t="s">
        <v>719</v>
      </c>
      <c r="U44" s="129"/>
      <c r="V44" s="129"/>
      <c r="W44" s="130"/>
      <c r="X44" s="130"/>
      <c r="Y44" s="172"/>
      <c r="Z44" s="132"/>
      <c r="AA44" s="129"/>
      <c r="AB44" s="189"/>
      <c r="AC44" s="235">
        <f t="shared" si="4"/>
        <v>0</v>
      </c>
      <c r="AD44" s="169"/>
      <c r="AE44" s="133"/>
    </row>
    <row r="45" spans="1:31" s="22" customFormat="1" ht="12.75">
      <c r="A45" s="199" t="s">
        <v>718</v>
      </c>
      <c r="B45" s="200" t="s">
        <v>122</v>
      </c>
      <c r="C45" s="339" t="s">
        <v>733</v>
      </c>
      <c r="D45" s="345" t="s">
        <v>145</v>
      </c>
      <c r="E45" s="346" t="s">
        <v>220</v>
      </c>
      <c r="F45" s="358" t="s">
        <v>786</v>
      </c>
      <c r="G45" s="348" t="s">
        <v>657</v>
      </c>
      <c r="H45" s="357">
        <v>1323</v>
      </c>
      <c r="I45" s="358" t="s">
        <v>762</v>
      </c>
      <c r="J45" s="371" t="s">
        <v>775</v>
      </c>
      <c r="K45" s="360"/>
      <c r="L45" s="126" t="s">
        <v>33</v>
      </c>
      <c r="M45" s="127" t="s">
        <v>115</v>
      </c>
      <c r="N45" s="205">
        <v>1</v>
      </c>
      <c r="O45" s="127"/>
      <c r="P45" s="127"/>
      <c r="Q45" s="127"/>
      <c r="R45" s="128">
        <v>0.15</v>
      </c>
      <c r="S45" s="231">
        <f t="shared" si="3"/>
        <v>0</v>
      </c>
      <c r="T45" s="207" t="s">
        <v>719</v>
      </c>
      <c r="U45" s="129"/>
      <c r="V45" s="129"/>
      <c r="W45" s="130"/>
      <c r="X45" s="130"/>
      <c r="Y45" s="172"/>
      <c r="Z45" s="132"/>
      <c r="AA45" s="129"/>
      <c r="AB45" s="189"/>
      <c r="AC45" s="235">
        <f t="shared" si="4"/>
        <v>0</v>
      </c>
      <c r="AD45" s="169"/>
      <c r="AE45" s="133"/>
    </row>
    <row r="46" spans="1:31" s="22" customFormat="1" ht="12.75">
      <c r="A46" s="199" t="s">
        <v>718</v>
      </c>
      <c r="B46" s="200" t="s">
        <v>122</v>
      </c>
      <c r="C46" s="339" t="s">
        <v>733</v>
      </c>
      <c r="D46" s="345" t="s">
        <v>145</v>
      </c>
      <c r="E46" s="346" t="s">
        <v>220</v>
      </c>
      <c r="F46" s="358" t="s">
        <v>786</v>
      </c>
      <c r="G46" s="348" t="s">
        <v>658</v>
      </c>
      <c r="H46" s="357">
        <v>1323</v>
      </c>
      <c r="I46" s="358" t="s">
        <v>762</v>
      </c>
      <c r="J46" s="371" t="s">
        <v>775</v>
      </c>
      <c r="K46" s="360"/>
      <c r="L46" s="126" t="s">
        <v>33</v>
      </c>
      <c r="M46" s="127" t="s">
        <v>115</v>
      </c>
      <c r="N46" s="205">
        <v>1</v>
      </c>
      <c r="O46" s="127"/>
      <c r="P46" s="127"/>
      <c r="Q46" s="127"/>
      <c r="R46" s="128">
        <v>0.15</v>
      </c>
      <c r="S46" s="231">
        <f t="shared" si="3"/>
        <v>0</v>
      </c>
      <c r="T46" s="207" t="s">
        <v>719</v>
      </c>
      <c r="U46" s="129"/>
      <c r="V46" s="129"/>
      <c r="W46" s="130"/>
      <c r="X46" s="130"/>
      <c r="Y46" s="172"/>
      <c r="Z46" s="132"/>
      <c r="AA46" s="129"/>
      <c r="AB46" s="189"/>
      <c r="AC46" s="235">
        <f t="shared" si="4"/>
        <v>0</v>
      </c>
      <c r="AD46" s="169"/>
      <c r="AE46" s="133"/>
    </row>
    <row r="47" spans="1:31" s="22" customFormat="1" ht="12.75">
      <c r="A47" s="199" t="s">
        <v>718</v>
      </c>
      <c r="B47" s="200" t="s">
        <v>122</v>
      </c>
      <c r="C47" s="339" t="s">
        <v>733</v>
      </c>
      <c r="D47" s="313" t="s">
        <v>145</v>
      </c>
      <c r="E47" s="314" t="s">
        <v>220</v>
      </c>
      <c r="F47" s="318" t="s">
        <v>786</v>
      </c>
      <c r="G47" s="316" t="s">
        <v>659</v>
      </c>
      <c r="H47" s="317"/>
      <c r="I47" s="318"/>
      <c r="J47" s="319"/>
      <c r="K47" s="320" t="s">
        <v>768</v>
      </c>
      <c r="L47" s="126" t="s">
        <v>33</v>
      </c>
      <c r="M47" s="127" t="s">
        <v>611</v>
      </c>
      <c r="N47" s="205">
        <v>1</v>
      </c>
      <c r="O47" s="127">
        <v>50</v>
      </c>
      <c r="P47" s="127">
        <v>42</v>
      </c>
      <c r="Q47" s="127">
        <v>26</v>
      </c>
      <c r="R47" s="128">
        <f>(O47*P47*Q47)/1000000</f>
        <v>0.0546</v>
      </c>
      <c r="S47" s="231">
        <f t="shared" si="3"/>
        <v>0</v>
      </c>
      <c r="T47" s="207" t="s">
        <v>719</v>
      </c>
      <c r="U47" s="129"/>
      <c r="V47" s="129"/>
      <c r="W47" s="130"/>
      <c r="X47" s="130"/>
      <c r="Y47" s="172"/>
      <c r="Z47" s="132"/>
      <c r="AA47" s="129"/>
      <c r="AB47" s="189"/>
      <c r="AC47" s="235">
        <f t="shared" si="4"/>
        <v>0</v>
      </c>
      <c r="AD47" s="169"/>
      <c r="AE47" s="133"/>
    </row>
    <row r="48" spans="1:31" s="22" customFormat="1" ht="13.5" thickBot="1">
      <c r="A48" s="61" t="s">
        <v>718</v>
      </c>
      <c r="B48" s="62" t="s">
        <v>122</v>
      </c>
      <c r="C48" s="340" t="s">
        <v>733</v>
      </c>
      <c r="D48" s="62" t="s">
        <v>145</v>
      </c>
      <c r="E48" s="194" t="s">
        <v>220</v>
      </c>
      <c r="F48" s="62"/>
      <c r="G48" s="276"/>
      <c r="H48" s="63"/>
      <c r="I48" s="66"/>
      <c r="J48" s="198"/>
      <c r="K48" s="67"/>
      <c r="L48" s="63" t="s">
        <v>49</v>
      </c>
      <c r="M48" s="64" t="s">
        <v>361</v>
      </c>
      <c r="N48" s="64">
        <v>1</v>
      </c>
      <c r="O48" s="64"/>
      <c r="P48" s="64"/>
      <c r="Q48" s="64"/>
      <c r="R48" s="65"/>
      <c r="S48" s="232">
        <f t="shared" si="3"/>
        <v>0</v>
      </c>
      <c r="T48" s="166" t="s">
        <v>719</v>
      </c>
      <c r="U48" s="66"/>
      <c r="V48" s="66"/>
      <c r="W48" s="122"/>
      <c r="X48" s="122"/>
      <c r="Y48" s="173" t="s">
        <v>60</v>
      </c>
      <c r="Z48" s="68"/>
      <c r="AA48" s="66">
        <v>0.5</v>
      </c>
      <c r="AB48" s="190">
        <v>0.03</v>
      </c>
      <c r="AC48" s="236">
        <f t="shared" si="4"/>
        <v>0</v>
      </c>
      <c r="AD48" s="170" t="s">
        <v>719</v>
      </c>
      <c r="AE48" s="69"/>
    </row>
  </sheetData>
  <sheetProtection/>
  <protectedRanges>
    <protectedRange sqref="N4:Q8" name="Plage5"/>
    <protectedRange sqref="T26:AB48" name="Plage3"/>
    <protectedRange sqref="B1:B2" name="Plage1"/>
    <protectedRange sqref="A48:R48 A26:Q38 R31:R46 A39:B47 C27:C47 D39:Q47" name="Plage2"/>
    <protectedRange sqref="AD26:AE48" name="Plage4"/>
    <protectedRange sqref="R26" name="Plage2_5_1_4_1_6_2_1_4_1_1"/>
    <protectedRange sqref="R27" name="Plage2_5_1_4_1_6_2_1_4_1_1_1"/>
    <protectedRange sqref="R28" name="Plage2_5_1_4_1_6_2_1_4_1_1_2"/>
    <protectedRange sqref="R29" name="Plage2_5_1_4_1_6_2_1_4_1_1_3"/>
    <protectedRange sqref="R30" name="Plage2_5_1_4_1_6_2_1_4_1_1_4"/>
    <protectedRange sqref="R47" name="Plage2_5_1_4_1_6_2_1_4_1_1_5"/>
  </protectedRanges>
  <mergeCells count="35">
    <mergeCell ref="A5:A6"/>
    <mergeCell ref="A7:A8"/>
    <mergeCell ref="A9:A10"/>
    <mergeCell ref="N10:O10"/>
    <mergeCell ref="T22:X22"/>
    <mergeCell ref="Y22:AB22"/>
    <mergeCell ref="A11:A12"/>
    <mergeCell ref="A13:A14"/>
    <mergeCell ref="A15:A16"/>
    <mergeCell ref="A22:G22"/>
    <mergeCell ref="L23:L24"/>
    <mergeCell ref="M23:M24"/>
    <mergeCell ref="N23:N24"/>
    <mergeCell ref="O23:Q23"/>
    <mergeCell ref="H22:K22"/>
    <mergeCell ref="L22:R22"/>
    <mergeCell ref="R23:R24"/>
    <mergeCell ref="S23:S24"/>
    <mergeCell ref="T23:T24"/>
    <mergeCell ref="U23:U24"/>
    <mergeCell ref="AE22:AE24"/>
    <mergeCell ref="A23:A24"/>
    <mergeCell ref="B23:F23"/>
    <mergeCell ref="G23:G24"/>
    <mergeCell ref="H23:J23"/>
    <mergeCell ref="K23:K24"/>
    <mergeCell ref="AD23:AD24"/>
    <mergeCell ref="Z23:Z24"/>
    <mergeCell ref="AA23:AA24"/>
    <mergeCell ref="AB23:AB24"/>
    <mergeCell ref="AC23:AC24"/>
    <mergeCell ref="V23:V24"/>
    <mergeCell ref="W23:W24"/>
    <mergeCell ref="X23:X24"/>
    <mergeCell ref="Y23:Y24"/>
  </mergeCells>
  <dataValidations count="6">
    <dataValidation type="list" allowBlank="1" showErrorMessage="1" prompt="&#10;" sqref="L26:L48">
      <formula1>"INFO,MOB,VER,ROC,DIV,LAB,FRAG"</formula1>
    </dataValidation>
    <dataValidation type="list" allowBlank="1" showInputMessage="1" showErrorMessage="1" sqref="Y26:Y48">
      <formula1>"DOCBUR,DOCBIBLIO"</formula1>
    </dataValidation>
    <dataValidation type="list" allowBlank="1" showInputMessage="1" showErrorMessage="1" sqref="T26:T48 Q5 AD26:AD48 W26:X48">
      <formula1>"O,N"</formula1>
    </dataValidation>
    <dataValidation type="list" allowBlank="1" showInputMessage="1" showErrorMessage="1" sqref="AD25">
      <formula1>"O/N"</formula1>
    </dataValidation>
    <dataValidation type="list" allowBlank="1" showInputMessage="1" showErrorMessage="1" sqref="N4">
      <formula1>"BUR,SALLE ENSEIGNEMENT, SALLETP, LABO,STOCK REPRO,DIVERS"</formula1>
    </dataValidation>
    <dataValidation type="list" allowBlank="1" showInputMessage="1" showErrorMessage="1" sqref="Q4">
      <formula1>"A-1,A-2,B-1,B-2,C-1,C-2,D-1,D-2,E-1,E-2,F-1,F-2"</formula1>
    </dataValidation>
  </dataValidations>
  <printOptions/>
  <pageMargins left="0.787401575" right="0.787401575" top="0.984251969" bottom="0.984251969" header="0.4921259845" footer="0.4921259845"/>
  <pageSetup fitToHeight="0" fitToWidth="1" horizontalDpi="600" verticalDpi="600" orientation="landscape" paperSize="9" scale="41" r:id="rId1"/>
  <ignoredErrors>
    <ignoredError sqref="E26:E38 E39:E48" numberStoredAsText="1"/>
  </ignoredErrors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H48"/>
  <sheetViews>
    <sheetView zoomScalePageLayoutView="0" workbookViewId="0" topLeftCell="B17">
      <selection activeCell="F51" sqref="F51"/>
    </sheetView>
  </sheetViews>
  <sheetFormatPr defaultColWidth="11.421875" defaultRowHeight="12.75"/>
  <cols>
    <col min="1" max="1" width="15.8515625" style="5" customWidth="1"/>
    <col min="2" max="2" width="11.28125" style="5" customWidth="1"/>
    <col min="3" max="3" width="7.421875" style="5" customWidth="1"/>
    <col min="4" max="4" width="8.421875" style="5" customWidth="1"/>
    <col min="5" max="5" width="6.7109375" style="5" customWidth="1"/>
    <col min="6" max="6" width="15.421875" style="5" customWidth="1"/>
    <col min="7" max="7" width="9.57421875" style="7" customWidth="1"/>
    <col min="8" max="8" width="5.7109375" style="9" customWidth="1"/>
    <col min="9" max="9" width="4.421875" style="9" bestFit="1" customWidth="1"/>
    <col min="10" max="10" width="5.421875" style="9" bestFit="1" customWidth="1"/>
    <col min="11" max="11" width="10.00390625" style="9" customWidth="1"/>
    <col min="12" max="12" width="8.421875" style="5" customWidth="1"/>
    <col min="13" max="13" width="32.00390625" style="5" customWidth="1"/>
    <col min="14" max="14" width="3.8515625" style="5" bestFit="1" customWidth="1"/>
    <col min="15" max="15" width="6.140625" style="5" bestFit="1" customWidth="1"/>
    <col min="16" max="16" width="6.7109375" style="5" customWidth="1"/>
    <col min="17" max="17" width="8.8515625" style="5" customWidth="1"/>
    <col min="18" max="18" width="10.7109375" style="5" customWidth="1"/>
    <col min="19" max="19" width="7.57421875" style="5" customWidth="1"/>
    <col min="20" max="20" width="8.140625" style="9" customWidth="1"/>
    <col min="21" max="22" width="9.8515625" style="9" customWidth="1"/>
    <col min="23" max="24" width="7.28125" style="9" customWidth="1"/>
    <col min="25" max="25" width="9.00390625" style="9" customWidth="1"/>
    <col min="26" max="26" width="24.140625" style="9" customWidth="1"/>
    <col min="27" max="27" width="8.00390625" style="9" bestFit="1" customWidth="1"/>
    <col min="28" max="28" width="8.7109375" style="9" bestFit="1" customWidth="1"/>
    <col min="29" max="30" width="5.7109375" style="9" bestFit="1" customWidth="1"/>
    <col min="31" max="31" width="29.140625" style="9" customWidth="1"/>
    <col min="32" max="33" width="13.7109375" style="5" customWidth="1"/>
    <col min="34" max="34" width="19.421875" style="5" customWidth="1"/>
    <col min="35" max="16384" width="11.421875" style="5" customWidth="1"/>
  </cols>
  <sheetData>
    <row r="1" spans="1:33" ht="21" customHeight="1">
      <c r="A1" s="114" t="s">
        <v>716</v>
      </c>
      <c r="B1" s="114"/>
      <c r="C1" s="117"/>
      <c r="D1" s="116"/>
      <c r="E1" s="116"/>
      <c r="F1" s="116"/>
      <c r="G1" s="116"/>
      <c r="H1" s="118"/>
      <c r="I1" s="118"/>
      <c r="J1" s="118"/>
      <c r="K1" s="118"/>
      <c r="L1" s="116"/>
      <c r="M1" s="116"/>
      <c r="N1" s="116"/>
      <c r="O1" s="116"/>
      <c r="P1" s="116"/>
      <c r="Q1" s="116"/>
      <c r="R1" s="117"/>
      <c r="S1" s="117"/>
      <c r="T1" s="118"/>
      <c r="U1" s="118"/>
      <c r="V1" s="118"/>
      <c r="W1" s="118"/>
      <c r="X1" s="119"/>
      <c r="Y1" s="119"/>
      <c r="Z1" s="119"/>
      <c r="AA1" s="119"/>
      <c r="AB1" s="119"/>
      <c r="AC1" s="119"/>
      <c r="AD1" s="119"/>
      <c r="AE1" s="118"/>
      <c r="AF1" s="2"/>
      <c r="AG1" s="2"/>
    </row>
    <row r="2" spans="1:33" ht="15.75">
      <c r="A2" s="18" t="s">
        <v>40</v>
      </c>
      <c r="B2" s="18" t="s">
        <v>145</v>
      </c>
      <c r="C2" s="19"/>
      <c r="D2" s="20"/>
      <c r="E2" s="20"/>
      <c r="F2" s="20"/>
      <c r="G2" s="20"/>
      <c r="H2" s="18"/>
      <c r="I2" s="21"/>
      <c r="J2" s="26"/>
      <c r="K2" s="19"/>
      <c r="L2" s="20"/>
      <c r="M2" s="20"/>
      <c r="N2" s="20"/>
      <c r="O2" s="20"/>
      <c r="P2" s="20"/>
      <c r="Q2" s="20"/>
      <c r="R2" s="19"/>
      <c r="S2" s="19"/>
      <c r="T2" s="21"/>
      <c r="U2" s="21"/>
      <c r="V2" s="21"/>
      <c r="W2" s="21"/>
      <c r="X2" s="250"/>
      <c r="Y2" s="250"/>
      <c r="Z2" s="250"/>
      <c r="AA2" s="250"/>
      <c r="AB2" s="250"/>
      <c r="AC2" s="250"/>
      <c r="AD2" s="250"/>
      <c r="AE2" s="21"/>
      <c r="AF2" s="2"/>
      <c r="AG2" s="2"/>
    </row>
    <row r="3" spans="1:31" s="2" customFormat="1" ht="16.5" thickBot="1">
      <c r="A3" s="137"/>
      <c r="B3" s="137"/>
      <c r="D3" s="138"/>
      <c r="E3" s="138"/>
      <c r="F3" s="138"/>
      <c r="G3" s="138"/>
      <c r="H3" s="137"/>
      <c r="I3" s="15"/>
      <c r="J3" s="143"/>
      <c r="L3" s="138"/>
      <c r="M3" s="138"/>
      <c r="N3" s="138"/>
      <c r="O3" s="138"/>
      <c r="P3" s="138"/>
      <c r="Q3" s="138"/>
      <c r="T3" s="15"/>
      <c r="U3" s="15"/>
      <c r="V3" s="15"/>
      <c r="W3" s="15"/>
      <c r="X3" s="16"/>
      <c r="Y3" s="16"/>
      <c r="Z3" s="16"/>
      <c r="AA3" s="16"/>
      <c r="AB3" s="16"/>
      <c r="AC3" s="16"/>
      <c r="AD3" s="16"/>
      <c r="AE3" s="15"/>
    </row>
    <row r="4" spans="1:31" ht="15.75">
      <c r="A4"/>
      <c r="B4"/>
      <c r="C4"/>
      <c r="D4"/>
      <c r="E4"/>
      <c r="F4"/>
      <c r="G4"/>
      <c r="H4"/>
      <c r="I4"/>
      <c r="J4"/>
      <c r="K4"/>
      <c r="L4" s="175" t="s">
        <v>67</v>
      </c>
      <c r="M4" s="176"/>
      <c r="N4" s="229" t="s">
        <v>82</v>
      </c>
      <c r="O4" s="177"/>
      <c r="P4" s="178"/>
      <c r="Q4" s="246" t="s">
        <v>68</v>
      </c>
      <c r="R4"/>
      <c r="S4" s="140"/>
      <c r="T4" s="138"/>
      <c r="U4" s="174"/>
      <c r="V4" s="174"/>
      <c r="W4" s="140"/>
      <c r="X4" s="140"/>
      <c r="Y4" s="16"/>
      <c r="Z4" s="15"/>
      <c r="AA4" s="15"/>
      <c r="AB4" s="15"/>
      <c r="AC4" s="15"/>
      <c r="AD4" s="15"/>
      <c r="AE4" s="15"/>
    </row>
    <row r="5" spans="1:31" ht="15.75">
      <c r="A5" s="408" t="s">
        <v>13</v>
      </c>
      <c r="B5" s="237" t="s">
        <v>100</v>
      </c>
      <c r="C5" s="187" t="s">
        <v>68</v>
      </c>
      <c r="D5" s="138"/>
      <c r="E5" s="138"/>
      <c r="F5" s="138"/>
      <c r="G5" s="138"/>
      <c r="H5" s="15"/>
      <c r="I5" s="15"/>
      <c r="J5" s="143"/>
      <c r="K5" s="2"/>
      <c r="L5" s="179" t="s">
        <v>98</v>
      </c>
      <c r="M5" s="180"/>
      <c r="N5" s="180"/>
      <c r="O5" s="181"/>
      <c r="P5" s="182"/>
      <c r="Q5" s="247" t="s">
        <v>99</v>
      </c>
      <c r="R5"/>
      <c r="S5" s="244"/>
      <c r="T5" s="138"/>
      <c r="U5" s="139"/>
      <c r="V5" s="139"/>
      <c r="W5" s="140"/>
      <c r="X5" s="141"/>
      <c r="Y5" s="16"/>
      <c r="Z5" s="15"/>
      <c r="AA5" s="15"/>
      <c r="AB5" s="15"/>
      <c r="AC5" s="15"/>
      <c r="AD5" s="15"/>
      <c r="AE5" s="15"/>
    </row>
    <row r="6" spans="1:31" ht="15.75">
      <c r="A6" s="409"/>
      <c r="B6" s="187"/>
      <c r="C6" s="187" t="s">
        <v>69</v>
      </c>
      <c r="D6" s="138"/>
      <c r="E6" s="138"/>
      <c r="F6" s="138"/>
      <c r="G6" s="138"/>
      <c r="H6" s="15"/>
      <c r="I6" s="15"/>
      <c r="J6" s="143"/>
      <c r="K6" s="2"/>
      <c r="L6" s="179" t="s">
        <v>101</v>
      </c>
      <c r="M6" s="180"/>
      <c r="N6" s="180"/>
      <c r="O6" s="181"/>
      <c r="P6" s="182"/>
      <c r="Q6" s="248">
        <v>0</v>
      </c>
      <c r="R6"/>
      <c r="S6" s="244"/>
      <c r="T6" s="138"/>
      <c r="U6" s="139"/>
      <c r="V6" s="139"/>
      <c r="W6" s="140"/>
      <c r="X6" s="141"/>
      <c r="Y6" s="16"/>
      <c r="Z6" s="15"/>
      <c r="AA6" s="15"/>
      <c r="AB6" s="15"/>
      <c r="AC6" s="15"/>
      <c r="AD6" s="15"/>
      <c r="AE6" s="15"/>
    </row>
    <row r="7" spans="1:31" ht="18" customHeight="1">
      <c r="A7" s="408" t="s">
        <v>66</v>
      </c>
      <c r="B7" s="237" t="s">
        <v>100</v>
      </c>
      <c r="C7" s="187" t="s">
        <v>70</v>
      </c>
      <c r="D7" s="138"/>
      <c r="E7" s="138"/>
      <c r="F7" s="138"/>
      <c r="G7" s="138"/>
      <c r="H7" s="15"/>
      <c r="I7" s="15"/>
      <c r="J7" s="143"/>
      <c r="K7" s="2"/>
      <c r="L7" s="179" t="s">
        <v>103</v>
      </c>
      <c r="M7" s="180"/>
      <c r="N7" s="180"/>
      <c r="O7" s="181"/>
      <c r="P7" s="182"/>
      <c r="Q7" s="251" t="e">
        <f>Q8/Q6</f>
        <v>#DIV/0!</v>
      </c>
      <c r="R7"/>
      <c r="S7" s="244"/>
      <c r="T7" s="138"/>
      <c r="U7" s="139"/>
      <c r="V7" s="139"/>
      <c r="W7" s="140"/>
      <c r="X7" s="141"/>
      <c r="Y7" s="16"/>
      <c r="Z7" s="15"/>
      <c r="AA7" s="15"/>
      <c r="AB7" s="15"/>
      <c r="AC7" s="15"/>
      <c r="AD7" s="15"/>
      <c r="AE7" s="15"/>
    </row>
    <row r="8" spans="1:31" ht="16.5" thickBot="1">
      <c r="A8" s="409"/>
      <c r="B8" s="187"/>
      <c r="C8" s="187" t="s">
        <v>71</v>
      </c>
      <c r="D8" s="138"/>
      <c r="E8" s="138"/>
      <c r="F8" s="138"/>
      <c r="G8" s="138"/>
      <c r="H8" s="15"/>
      <c r="I8" s="15"/>
      <c r="J8" s="143"/>
      <c r="K8" s="2"/>
      <c r="L8" s="183" t="s">
        <v>102</v>
      </c>
      <c r="M8" s="184"/>
      <c r="N8" s="184"/>
      <c r="O8" s="185"/>
      <c r="P8" s="186"/>
      <c r="Q8" s="249">
        <f>SUM($R$26:$R$981)+SUM($AB$26:$AB$981)</f>
        <v>18.799319999999987</v>
      </c>
      <c r="R8"/>
      <c r="S8" s="244"/>
      <c r="T8" s="138"/>
      <c r="U8" s="139"/>
      <c r="V8" s="139"/>
      <c r="W8" s="140"/>
      <c r="X8" s="142"/>
      <c r="Y8" s="16"/>
      <c r="Z8" s="15"/>
      <c r="AA8" s="15"/>
      <c r="AB8" s="15"/>
      <c r="AC8" s="15"/>
      <c r="AD8" s="15"/>
      <c r="AE8" s="15"/>
    </row>
    <row r="9" spans="1:31" ht="16.5" thickBot="1">
      <c r="A9" s="408" t="s">
        <v>14</v>
      </c>
      <c r="B9" s="237" t="s">
        <v>100</v>
      </c>
      <c r="C9" s="187" t="s">
        <v>72</v>
      </c>
      <c r="D9" s="138"/>
      <c r="E9" s="138"/>
      <c r="F9" s="138"/>
      <c r="G9" s="138"/>
      <c r="H9" s="15"/>
      <c r="I9" s="15"/>
      <c r="J9" s="143"/>
      <c r="K9" s="2"/>
      <c r="L9" s="137"/>
      <c r="M9" s="138"/>
      <c r="N9" s="138"/>
      <c r="O9" s="139"/>
      <c r="P9" s="140"/>
      <c r="Q9" s="142"/>
      <c r="R9" s="244"/>
      <c r="S9" s="244"/>
      <c r="T9" s="138"/>
      <c r="U9" s="139"/>
      <c r="V9" s="139"/>
      <c r="W9" s="140"/>
      <c r="X9" s="142"/>
      <c r="Y9" s="16"/>
      <c r="Z9" s="15"/>
      <c r="AA9" s="15"/>
      <c r="AB9" s="15"/>
      <c r="AC9" s="15"/>
      <c r="AD9" s="15"/>
      <c r="AE9" s="15"/>
    </row>
    <row r="10" spans="1:31" ht="24" customHeight="1" thickBot="1">
      <c r="A10" s="409"/>
      <c r="B10" s="187"/>
      <c r="C10" s="187" t="s">
        <v>73</v>
      </c>
      <c r="D10" s="138"/>
      <c r="E10" s="138"/>
      <c r="F10" s="138"/>
      <c r="G10" s="138"/>
      <c r="H10" s="15"/>
      <c r="I10" s="15"/>
      <c r="J10" s="143"/>
      <c r="K10" s="2"/>
      <c r="L10" s="239" t="s">
        <v>42</v>
      </c>
      <c r="M10" s="240"/>
      <c r="N10" s="406" t="s">
        <v>94</v>
      </c>
      <c r="O10" s="407"/>
      <c r="P10" s="230" t="s">
        <v>59</v>
      </c>
      <c r="Q10" s="230" t="s">
        <v>91</v>
      </c>
      <c r="R10" s="244"/>
      <c r="S10" s="244"/>
      <c r="T10" s="138"/>
      <c r="U10" s="139"/>
      <c r="V10" s="139"/>
      <c r="W10" s="140"/>
      <c r="X10" s="142"/>
      <c r="Y10" s="16"/>
      <c r="Z10" s="15"/>
      <c r="AA10" s="15"/>
      <c r="AB10" s="15"/>
      <c r="AC10" s="15"/>
      <c r="AD10" s="15"/>
      <c r="AE10" s="15"/>
    </row>
    <row r="11" spans="1:31" ht="16.5" thickBot="1">
      <c r="A11" s="408" t="s">
        <v>11</v>
      </c>
      <c r="B11" s="237" t="s">
        <v>100</v>
      </c>
      <c r="C11" s="187" t="s">
        <v>74</v>
      </c>
      <c r="D11" s="138"/>
      <c r="E11" s="138"/>
      <c r="F11" s="138"/>
      <c r="G11" s="138"/>
      <c r="H11" s="15"/>
      <c r="I11" s="15"/>
      <c r="J11" s="143"/>
      <c r="K11" s="2"/>
      <c r="L11" s="241" t="s">
        <v>83</v>
      </c>
      <c r="M11" s="242"/>
      <c r="N11" s="238"/>
      <c r="O11" s="243">
        <f>SUMIF($L$26:$L$981,"INFO",$R$26:$R$981)</f>
        <v>1.2546</v>
      </c>
      <c r="P11" s="233">
        <f>SUMIF($L$26:$L$981,"INFO",$S$26:$S$981)</f>
        <v>0</v>
      </c>
      <c r="Q11" s="234">
        <f>O11-P11</f>
        <v>1.2546</v>
      </c>
      <c r="R11" s="244"/>
      <c r="S11" s="244"/>
      <c r="T11" s="138"/>
      <c r="U11" s="139"/>
      <c r="V11" s="139"/>
      <c r="W11" s="140"/>
      <c r="X11" s="142"/>
      <c r="Y11" s="16"/>
      <c r="Z11" s="15"/>
      <c r="AA11" s="15"/>
      <c r="AB11" s="15"/>
      <c r="AC11" s="15"/>
      <c r="AD11" s="15"/>
      <c r="AE11" s="15"/>
    </row>
    <row r="12" spans="1:31" ht="16.5" thickBot="1">
      <c r="A12" s="409"/>
      <c r="B12" s="187"/>
      <c r="C12" s="187" t="s">
        <v>75</v>
      </c>
      <c r="D12" s="138"/>
      <c r="E12" s="138"/>
      <c r="F12" s="138"/>
      <c r="G12" s="138"/>
      <c r="H12" s="15"/>
      <c r="I12" s="15"/>
      <c r="J12" s="143"/>
      <c r="K12" s="2"/>
      <c r="L12" s="241" t="s">
        <v>84</v>
      </c>
      <c r="M12" s="242"/>
      <c r="N12" s="238"/>
      <c r="O12" s="233">
        <f>SUMIF($L$26:$L$981,"MOB",$R$26:$R$981)</f>
        <v>17.48472</v>
      </c>
      <c r="P12" s="233">
        <f>SUMIF($L$26:$L$981,"MOB",$S$26:$S$981)</f>
        <v>3.5147199999999996</v>
      </c>
      <c r="Q12" s="234">
        <f aca="true" t="shared" si="0" ref="Q12:Q19">O12-P12</f>
        <v>13.969999999999999</v>
      </c>
      <c r="R12" s="244"/>
      <c r="S12" s="244"/>
      <c r="T12" s="138"/>
      <c r="U12" s="139"/>
      <c r="V12" s="139"/>
      <c r="W12" s="140"/>
      <c r="X12" s="142"/>
      <c r="Y12" s="16"/>
      <c r="Z12" s="15"/>
      <c r="AA12" s="15"/>
      <c r="AB12" s="15"/>
      <c r="AC12" s="15"/>
      <c r="AD12" s="15"/>
      <c r="AE12" s="15"/>
    </row>
    <row r="13" spans="1:31" ht="16.5" thickBot="1">
      <c r="A13" s="408" t="s">
        <v>15</v>
      </c>
      <c r="B13" s="237" t="s">
        <v>100</v>
      </c>
      <c r="C13" s="187" t="s">
        <v>76</v>
      </c>
      <c r="D13" s="138"/>
      <c r="E13" s="138"/>
      <c r="F13" s="138"/>
      <c r="G13" s="138"/>
      <c r="H13" s="15"/>
      <c r="I13" s="15"/>
      <c r="J13" s="143"/>
      <c r="K13" s="2"/>
      <c r="L13" s="241" t="s">
        <v>85</v>
      </c>
      <c r="M13" s="242"/>
      <c r="N13" s="238"/>
      <c r="O13" s="233">
        <f>SUMIF($L$26:$L$974,"DIV",$R$26:$R$974)</f>
        <v>0.06</v>
      </c>
      <c r="P13" s="233">
        <f>SUMIF($L$26:$L$981,"DIV",$S$26:$S$981)</f>
        <v>0</v>
      </c>
      <c r="Q13" s="234">
        <f t="shared" si="0"/>
        <v>0.06</v>
      </c>
      <c r="R13" s="244"/>
      <c r="S13" s="244"/>
      <c r="T13" s="138"/>
      <c r="U13" s="139"/>
      <c r="V13" s="139"/>
      <c r="W13" s="140"/>
      <c r="X13" s="142"/>
      <c r="Y13" s="16"/>
      <c r="Z13" s="15"/>
      <c r="AA13" s="15"/>
      <c r="AB13" s="15"/>
      <c r="AC13" s="15"/>
      <c r="AD13" s="15"/>
      <c r="AE13" s="15"/>
    </row>
    <row r="14" spans="1:34" s="28" customFormat="1" ht="15.75" thickBot="1">
      <c r="A14" s="409"/>
      <c r="B14" s="187"/>
      <c r="C14" s="187" t="s">
        <v>77</v>
      </c>
      <c r="D14" s="27"/>
      <c r="E14" s="27"/>
      <c r="F14" s="27"/>
      <c r="G14" s="27"/>
      <c r="H14" s="11"/>
      <c r="I14" s="10"/>
      <c r="J14" s="10"/>
      <c r="K14" s="10"/>
      <c r="L14" s="241" t="s">
        <v>86</v>
      </c>
      <c r="M14" s="242"/>
      <c r="N14" s="238"/>
      <c r="O14" s="233">
        <f>SUMIF($L$26:$L$974,"LAB",$R$26:$R$974)</f>
        <v>0</v>
      </c>
      <c r="P14" s="233">
        <f>SUMIF($L$26:$L$981,"LAB",$S$26:$S$981)</f>
        <v>0</v>
      </c>
      <c r="Q14" s="234">
        <f t="shared" si="0"/>
        <v>0</v>
      </c>
      <c r="R14" s="245"/>
      <c r="S14" s="245"/>
      <c r="T14" s="11"/>
      <c r="U14" s="11"/>
      <c r="V14" s="11"/>
      <c r="W14" s="11"/>
      <c r="X14" s="10"/>
      <c r="Y14" s="10"/>
      <c r="Z14" s="10"/>
      <c r="AA14" s="10"/>
      <c r="AB14" s="10"/>
      <c r="AC14" s="10"/>
      <c r="AD14" s="10"/>
      <c r="AE14" s="11"/>
      <c r="AF14" s="27"/>
      <c r="AG14" s="27"/>
      <c r="AH14" s="8"/>
    </row>
    <row r="15" spans="1:31" ht="16.5" thickBot="1">
      <c r="A15" s="408" t="s">
        <v>65</v>
      </c>
      <c r="B15" s="237" t="s">
        <v>100</v>
      </c>
      <c r="C15" s="187" t="s">
        <v>78</v>
      </c>
      <c r="D15" s="138"/>
      <c r="E15" s="138"/>
      <c r="F15" s="138"/>
      <c r="G15" s="138"/>
      <c r="H15" s="15"/>
      <c r="I15" s="15"/>
      <c r="J15" s="143"/>
      <c r="K15" s="2"/>
      <c r="L15" s="241" t="s">
        <v>87</v>
      </c>
      <c r="M15" s="242"/>
      <c r="N15" s="238"/>
      <c r="O15" s="233">
        <f>SUMIF($L$26:$L$974,"FRAG",$R$26:$R$974)</f>
        <v>0</v>
      </c>
      <c r="P15" s="233">
        <f>SUMIF($L$26:$L$981,"FRAG",$S$26:$S$981)</f>
        <v>0</v>
      </c>
      <c r="Q15" s="234">
        <f t="shared" si="0"/>
        <v>0</v>
      </c>
      <c r="R15" s="244"/>
      <c r="S15" s="244"/>
      <c r="T15" s="138"/>
      <c r="U15" s="139"/>
      <c r="V15" s="139"/>
      <c r="W15" s="140"/>
      <c r="X15" s="142"/>
      <c r="Y15" s="16"/>
      <c r="Z15" s="15"/>
      <c r="AA15" s="15"/>
      <c r="AB15" s="15"/>
      <c r="AC15" s="15"/>
      <c r="AD15" s="15"/>
      <c r="AE15" s="15"/>
    </row>
    <row r="16" spans="1:31" ht="16.5" thickBot="1">
      <c r="A16" s="409"/>
      <c r="B16" s="187"/>
      <c r="C16" s="187" t="s">
        <v>79</v>
      </c>
      <c r="D16" s="138"/>
      <c r="E16" s="138"/>
      <c r="F16" s="138"/>
      <c r="G16" s="138"/>
      <c r="H16" s="15"/>
      <c r="I16" s="15"/>
      <c r="J16" s="143"/>
      <c r="K16" s="2"/>
      <c r="L16" s="241" t="s">
        <v>88</v>
      </c>
      <c r="M16" s="242"/>
      <c r="N16" s="238"/>
      <c r="O16" s="233">
        <f>SUMIF($L$26:$L$974,"VER",$R$26:$R$974)</f>
        <v>0</v>
      </c>
      <c r="P16" s="233">
        <f>SUMIF($L$26:$L$981,"VER",$S$26:$S$981)</f>
        <v>0</v>
      </c>
      <c r="Q16" s="234">
        <f t="shared" si="0"/>
        <v>0</v>
      </c>
      <c r="R16" s="244"/>
      <c r="S16" s="244"/>
      <c r="T16" s="138"/>
      <c r="U16" s="139"/>
      <c r="V16" s="139"/>
      <c r="W16" s="140"/>
      <c r="X16" s="142"/>
      <c r="Y16" s="16"/>
      <c r="Z16" s="15"/>
      <c r="AA16" s="15"/>
      <c r="AB16" s="15"/>
      <c r="AC16" s="15"/>
      <c r="AD16" s="15"/>
      <c r="AE16" s="15"/>
    </row>
    <row r="17" spans="1:31" ht="16.5" thickBot="1">
      <c r="A17" s="137"/>
      <c r="B17" s="137"/>
      <c r="C17" s="2"/>
      <c r="D17" s="138"/>
      <c r="E17" s="138"/>
      <c r="F17" s="138"/>
      <c r="G17" s="138"/>
      <c r="H17" s="15"/>
      <c r="I17" s="15"/>
      <c r="J17" s="143"/>
      <c r="K17" s="2"/>
      <c r="L17" s="241" t="s">
        <v>89</v>
      </c>
      <c r="M17" s="242"/>
      <c r="N17" s="238"/>
      <c r="O17" s="233">
        <f>SUMIF($L$26:$L$981,"ROC",$R$26:$R$981)</f>
        <v>0</v>
      </c>
      <c r="P17" s="233">
        <f>SUMIF($L$26:$L$981,"ROC",$S$26:$S$981)</f>
        <v>0</v>
      </c>
      <c r="Q17" s="234">
        <f t="shared" si="0"/>
        <v>0</v>
      </c>
      <c r="R17" s="244"/>
      <c r="S17" s="244"/>
      <c r="T17" s="138"/>
      <c r="U17" s="139"/>
      <c r="V17" s="139"/>
      <c r="W17" s="140"/>
      <c r="X17" s="142"/>
      <c r="Y17" s="16"/>
      <c r="Z17" s="15"/>
      <c r="AA17" s="15"/>
      <c r="AB17" s="15"/>
      <c r="AC17" s="15"/>
      <c r="AD17" s="15"/>
      <c r="AE17" s="15"/>
    </row>
    <row r="18" spans="1:34" s="28" customFormat="1" ht="15.75" thickBot="1">
      <c r="A18" s="50"/>
      <c r="B18" s="27"/>
      <c r="C18" s="29"/>
      <c r="D18" s="27"/>
      <c r="E18" s="27"/>
      <c r="F18" s="27"/>
      <c r="G18" s="27"/>
      <c r="H18" s="11"/>
      <c r="I18" s="10"/>
      <c r="J18" s="10"/>
      <c r="K18" s="10"/>
      <c r="L18" s="241" t="s">
        <v>96</v>
      </c>
      <c r="M18" s="242"/>
      <c r="N18" s="238"/>
      <c r="O18" s="233">
        <f>SUMIF($Y$26:$Y$981,"DOCBUR",$AB$26:$AB$981)</f>
        <v>0</v>
      </c>
      <c r="P18" s="233">
        <f>SUMIF($Y$26:$Y$981,"DOCBUR",$AC$26:$AC$981)</f>
        <v>0</v>
      </c>
      <c r="Q18" s="234">
        <f t="shared" si="0"/>
        <v>0</v>
      </c>
      <c r="R18" s="245"/>
      <c r="S18" s="245"/>
      <c r="T18" s="11"/>
      <c r="U18" s="11"/>
      <c r="V18" s="11"/>
      <c r="W18" s="11"/>
      <c r="X18" s="10"/>
      <c r="Y18" s="10"/>
      <c r="Z18" s="10"/>
      <c r="AA18" s="10"/>
      <c r="AB18" s="10"/>
      <c r="AC18" s="10"/>
      <c r="AD18" s="10"/>
      <c r="AE18" s="11"/>
      <c r="AF18" s="27"/>
      <c r="AG18" s="27"/>
      <c r="AH18" s="8"/>
    </row>
    <row r="19" spans="1:31" ht="16.5" thickBot="1">
      <c r="A19" s="137"/>
      <c r="B19" s="137"/>
      <c r="C19" s="2"/>
      <c r="D19" s="138"/>
      <c r="E19" s="138"/>
      <c r="F19" s="138"/>
      <c r="G19" s="138"/>
      <c r="H19" s="15"/>
      <c r="I19" s="15"/>
      <c r="J19" s="143"/>
      <c r="K19" s="2"/>
      <c r="L19" s="241" t="s">
        <v>97</v>
      </c>
      <c r="M19" s="242"/>
      <c r="N19" s="238"/>
      <c r="O19" s="233">
        <f>SUMIF($Y$26:$Y$981,"DOCBIBLIO",$AB$26:$AB$981)</f>
        <v>0</v>
      </c>
      <c r="P19" s="233">
        <f>SUMIF($Y$26:$Y$981,"DOCBIBLIO",$AC$26:$AC$981)</f>
        <v>0</v>
      </c>
      <c r="Q19" s="234">
        <f t="shared" si="0"/>
        <v>0</v>
      </c>
      <c r="R19" s="244"/>
      <c r="S19" s="244"/>
      <c r="T19" s="138"/>
      <c r="U19" s="139"/>
      <c r="V19" s="139"/>
      <c r="W19" s="140"/>
      <c r="X19" s="142"/>
      <c r="Y19" s="16"/>
      <c r="Z19" s="15"/>
      <c r="AA19" s="15"/>
      <c r="AB19" s="15"/>
      <c r="AC19" s="15"/>
      <c r="AD19" s="15"/>
      <c r="AE19" s="15"/>
    </row>
    <row r="20" spans="1:31" ht="15.75">
      <c r="A20" s="137"/>
      <c r="B20" s="137"/>
      <c r="C20" s="2"/>
      <c r="D20" s="138"/>
      <c r="E20" s="138"/>
      <c r="F20" s="138"/>
      <c r="G20" s="138"/>
      <c r="H20" s="15"/>
      <c r="I20" s="15"/>
      <c r="J20" s="143"/>
      <c r="K20" s="2"/>
      <c r="L20" s="137"/>
      <c r="M20" s="138"/>
      <c r="N20" s="138"/>
      <c r="O20" s="139"/>
      <c r="P20" s="140"/>
      <c r="Q20" s="142"/>
      <c r="R20" s="244"/>
      <c r="S20" s="244"/>
      <c r="T20" s="138"/>
      <c r="U20" s="139"/>
      <c r="V20" s="139"/>
      <c r="W20" s="140"/>
      <c r="X20" s="142"/>
      <c r="Y20" s="16"/>
      <c r="Z20" s="15"/>
      <c r="AA20" s="15"/>
      <c r="AB20" s="15"/>
      <c r="AC20" s="15"/>
      <c r="AD20" s="15"/>
      <c r="AE20" s="15"/>
    </row>
    <row r="21" spans="1:34" s="28" customFormat="1" ht="13.5" thickBot="1">
      <c r="A21" s="50"/>
      <c r="B21" s="27"/>
      <c r="C21" s="29"/>
      <c r="D21" s="27"/>
      <c r="E21" s="27"/>
      <c r="F21" s="27"/>
      <c r="G21" s="27"/>
      <c r="H21" s="11"/>
      <c r="I21" s="10"/>
      <c r="J21" s="10"/>
      <c r="K21" s="10"/>
      <c r="L21" s="27"/>
      <c r="M21" s="27"/>
      <c r="N21" s="27"/>
      <c r="O21" s="27"/>
      <c r="P21" s="27"/>
      <c r="Q21" s="27"/>
      <c r="R21" s="27"/>
      <c r="S21" s="27"/>
      <c r="T21" s="11"/>
      <c r="U21" s="11"/>
      <c r="V21" s="11"/>
      <c r="W21" s="11"/>
      <c r="X21" s="10"/>
      <c r="Y21" s="10"/>
      <c r="Z21" s="10"/>
      <c r="AA21" s="10"/>
      <c r="AB21" s="10"/>
      <c r="AC21" s="10"/>
      <c r="AD21" s="10"/>
      <c r="AE21" s="11"/>
      <c r="AF21" s="27"/>
      <c r="AG21" s="27"/>
      <c r="AH21" s="8"/>
    </row>
    <row r="22" spans="1:31" ht="12.75">
      <c r="A22" s="375" t="s">
        <v>16</v>
      </c>
      <c r="B22" s="376"/>
      <c r="C22" s="377"/>
      <c r="D22" s="377"/>
      <c r="E22" s="377"/>
      <c r="F22" s="377"/>
      <c r="G22" s="378"/>
      <c r="H22" s="372" t="s">
        <v>27</v>
      </c>
      <c r="I22" s="373"/>
      <c r="J22" s="373"/>
      <c r="K22" s="374"/>
      <c r="L22" s="372" t="s">
        <v>55</v>
      </c>
      <c r="M22" s="373"/>
      <c r="N22" s="373"/>
      <c r="O22" s="373"/>
      <c r="P22" s="373"/>
      <c r="Q22" s="373"/>
      <c r="R22" s="374"/>
      <c r="S22" s="163"/>
      <c r="T22" s="390" t="s">
        <v>95</v>
      </c>
      <c r="U22" s="391"/>
      <c r="V22" s="391"/>
      <c r="W22" s="391"/>
      <c r="X22" s="391"/>
      <c r="Y22" s="404" t="s">
        <v>35</v>
      </c>
      <c r="Z22" s="405"/>
      <c r="AA22" s="405"/>
      <c r="AB22" s="405"/>
      <c r="AC22" s="191"/>
      <c r="AD22" s="167"/>
      <c r="AE22" s="395" t="s">
        <v>0</v>
      </c>
    </row>
    <row r="23" spans="1:31" ht="12.75" customHeight="1">
      <c r="A23" s="382" t="s">
        <v>24</v>
      </c>
      <c r="B23" s="384" t="s">
        <v>25</v>
      </c>
      <c r="C23" s="385"/>
      <c r="D23" s="385"/>
      <c r="E23" s="385"/>
      <c r="F23" s="386"/>
      <c r="G23" s="383" t="s">
        <v>19</v>
      </c>
      <c r="H23" s="379"/>
      <c r="I23" s="380"/>
      <c r="J23" s="380"/>
      <c r="K23" s="381" t="s">
        <v>22</v>
      </c>
      <c r="L23" s="392" t="s">
        <v>4</v>
      </c>
      <c r="M23" s="393" t="s">
        <v>26</v>
      </c>
      <c r="N23" s="393" t="s">
        <v>20</v>
      </c>
      <c r="O23" s="380" t="s">
        <v>30</v>
      </c>
      <c r="P23" s="380"/>
      <c r="Q23" s="380"/>
      <c r="R23" s="388" t="s">
        <v>722</v>
      </c>
      <c r="S23" s="388" t="s">
        <v>92</v>
      </c>
      <c r="T23" s="379" t="s">
        <v>90</v>
      </c>
      <c r="U23" s="387" t="s">
        <v>44</v>
      </c>
      <c r="V23" s="387" t="s">
        <v>93</v>
      </c>
      <c r="W23" s="387" t="s">
        <v>48</v>
      </c>
      <c r="X23" s="394" t="s">
        <v>45</v>
      </c>
      <c r="Y23" s="401" t="s">
        <v>31</v>
      </c>
      <c r="Z23" s="399" t="s">
        <v>26</v>
      </c>
      <c r="AA23" s="399" t="s">
        <v>724</v>
      </c>
      <c r="AB23" s="399" t="s">
        <v>723</v>
      </c>
      <c r="AC23" s="387" t="s">
        <v>92</v>
      </c>
      <c r="AD23" s="398" t="s">
        <v>56</v>
      </c>
      <c r="AE23" s="396"/>
    </row>
    <row r="24" spans="1:31" ht="23.25" customHeight="1">
      <c r="A24" s="382"/>
      <c r="B24" s="25" t="s">
        <v>37</v>
      </c>
      <c r="C24" s="51" t="s">
        <v>17</v>
      </c>
      <c r="D24" s="51" t="s">
        <v>18</v>
      </c>
      <c r="E24" s="51" t="s">
        <v>23</v>
      </c>
      <c r="F24" s="120" t="s">
        <v>41</v>
      </c>
      <c r="G24" s="383" t="s">
        <v>19</v>
      </c>
      <c r="H24" s="123" t="s">
        <v>17</v>
      </c>
      <c r="I24" s="12" t="s">
        <v>18</v>
      </c>
      <c r="J24" s="12" t="s">
        <v>19</v>
      </c>
      <c r="K24" s="381"/>
      <c r="L24" s="392"/>
      <c r="M24" s="393" t="s">
        <v>26</v>
      </c>
      <c r="N24" s="393" t="s">
        <v>20</v>
      </c>
      <c r="O24" s="51" t="s">
        <v>80</v>
      </c>
      <c r="P24" s="51" t="s">
        <v>81</v>
      </c>
      <c r="Q24" s="51" t="s">
        <v>21</v>
      </c>
      <c r="R24" s="410"/>
      <c r="S24" s="389"/>
      <c r="T24" s="379"/>
      <c r="U24" s="387"/>
      <c r="V24" s="387"/>
      <c r="W24" s="387"/>
      <c r="X24" s="387"/>
      <c r="Y24" s="402"/>
      <c r="Z24" s="400"/>
      <c r="AA24" s="400"/>
      <c r="AB24" s="400"/>
      <c r="AC24" s="403"/>
      <c r="AD24" s="398"/>
      <c r="AE24" s="397"/>
    </row>
    <row r="25" spans="1:31" ht="12.75">
      <c r="A25" s="213"/>
      <c r="B25" s="214"/>
      <c r="C25" s="215"/>
      <c r="D25" s="215"/>
      <c r="E25" s="215"/>
      <c r="F25" s="215"/>
      <c r="G25" s="216"/>
      <c r="H25" s="217"/>
      <c r="I25" s="218"/>
      <c r="J25" s="218"/>
      <c r="K25" s="219"/>
      <c r="L25" s="213"/>
      <c r="M25" s="220"/>
      <c r="N25" s="220"/>
      <c r="O25" s="215"/>
      <c r="P25" s="215"/>
      <c r="Q25" s="215"/>
      <c r="R25" s="221"/>
      <c r="S25" s="222"/>
      <c r="T25" s="223"/>
      <c r="U25" s="223"/>
      <c r="V25" s="223"/>
      <c r="W25" s="223"/>
      <c r="X25" s="223"/>
      <c r="Y25" s="225"/>
      <c r="Z25" s="223"/>
      <c r="AA25" s="223"/>
      <c r="AB25" s="223"/>
      <c r="AC25" s="223"/>
      <c r="AD25" s="224"/>
      <c r="AE25" s="221"/>
    </row>
    <row r="26" spans="1:31" s="22" customFormat="1" ht="12.75">
      <c r="A26" s="199" t="s">
        <v>718</v>
      </c>
      <c r="B26" s="200" t="s">
        <v>122</v>
      </c>
      <c r="C26" s="339" t="s">
        <v>733</v>
      </c>
      <c r="D26" s="313" t="s">
        <v>145</v>
      </c>
      <c r="E26" s="321">
        <v>425</v>
      </c>
      <c r="F26" s="313"/>
      <c r="G26" s="316" t="s">
        <v>661</v>
      </c>
      <c r="H26" s="322"/>
      <c r="I26" s="323"/>
      <c r="J26" s="314"/>
      <c r="K26" s="324" t="s">
        <v>770</v>
      </c>
      <c r="L26" s="201" t="s">
        <v>32</v>
      </c>
      <c r="M26" s="205" t="s">
        <v>117</v>
      </c>
      <c r="N26" s="205">
        <v>1</v>
      </c>
      <c r="O26" s="205">
        <v>82</v>
      </c>
      <c r="P26" s="205">
        <v>40</v>
      </c>
      <c r="Q26" s="205">
        <v>154</v>
      </c>
      <c r="R26" s="22">
        <v>0.6</v>
      </c>
      <c r="S26" s="231">
        <f>IF(T26="O",R28,0)</f>
        <v>1.13472</v>
      </c>
      <c r="T26" s="207" t="s">
        <v>99</v>
      </c>
      <c r="U26" s="202"/>
      <c r="V26" s="202"/>
      <c r="W26" s="208"/>
      <c r="X26" s="208"/>
      <c r="Y26" s="209"/>
      <c r="Z26" s="210"/>
      <c r="AA26" s="202"/>
      <c r="AB26" s="202"/>
      <c r="AC26" s="235">
        <f>IF(AD26="O",AB26,0)</f>
        <v>0</v>
      </c>
      <c r="AD26" s="211"/>
      <c r="AE26" s="212" t="s">
        <v>147</v>
      </c>
    </row>
    <row r="27" spans="1:31" s="22" customFormat="1" ht="12.75">
      <c r="A27" s="199" t="s">
        <v>718</v>
      </c>
      <c r="B27" s="200" t="s">
        <v>122</v>
      </c>
      <c r="C27" s="339" t="s">
        <v>733</v>
      </c>
      <c r="D27" s="313" t="s">
        <v>145</v>
      </c>
      <c r="E27" s="321">
        <v>425</v>
      </c>
      <c r="F27" s="313"/>
      <c r="G27" s="316" t="s">
        <v>662</v>
      </c>
      <c r="H27" s="322"/>
      <c r="I27" s="323"/>
      <c r="J27" s="314"/>
      <c r="K27" s="324" t="s">
        <v>770</v>
      </c>
      <c r="L27" s="201" t="s">
        <v>32</v>
      </c>
      <c r="M27" s="205" t="s">
        <v>117</v>
      </c>
      <c r="N27" s="205">
        <v>1</v>
      </c>
      <c r="O27" s="205">
        <v>82</v>
      </c>
      <c r="P27" s="205">
        <v>40</v>
      </c>
      <c r="Q27" s="205">
        <v>154</v>
      </c>
      <c r="R27" s="206">
        <v>0.6</v>
      </c>
      <c r="S27" s="231">
        <f>IF(T27="O",R27,0)</f>
        <v>0.6</v>
      </c>
      <c r="T27" s="207" t="s">
        <v>99</v>
      </c>
      <c r="U27" s="202"/>
      <c r="V27" s="202"/>
      <c r="W27" s="208"/>
      <c r="X27" s="208"/>
      <c r="Y27" s="209"/>
      <c r="Z27" s="210"/>
      <c r="AA27" s="202"/>
      <c r="AB27" s="202"/>
      <c r="AC27" s="235">
        <f>IF(AD27="O",AB27,0)</f>
        <v>0</v>
      </c>
      <c r="AD27" s="211"/>
      <c r="AE27" s="212" t="s">
        <v>147</v>
      </c>
    </row>
    <row r="28" spans="1:31" s="22" customFormat="1" ht="12.75">
      <c r="A28" s="199" t="s">
        <v>718</v>
      </c>
      <c r="B28" s="200" t="s">
        <v>122</v>
      </c>
      <c r="C28" s="339" t="s">
        <v>733</v>
      </c>
      <c r="D28" s="200" t="s">
        <v>145</v>
      </c>
      <c r="E28" s="277">
        <v>425</v>
      </c>
      <c r="F28" s="52" t="s">
        <v>771</v>
      </c>
      <c r="G28" s="226" t="s">
        <v>663</v>
      </c>
      <c r="H28" s="54">
        <v>1222</v>
      </c>
      <c r="I28" s="56">
        <v>2</v>
      </c>
      <c r="J28" s="196" t="s">
        <v>772</v>
      </c>
      <c r="K28" s="57"/>
      <c r="L28" s="201" t="s">
        <v>32</v>
      </c>
      <c r="M28" s="53" t="s">
        <v>124</v>
      </c>
      <c r="N28" s="205">
        <v>1</v>
      </c>
      <c r="O28" s="53">
        <v>120</v>
      </c>
      <c r="P28" s="53">
        <v>48</v>
      </c>
      <c r="Q28" s="53">
        <v>197</v>
      </c>
      <c r="R28" s="128">
        <f>(O28*P28*Q28)/1000000</f>
        <v>1.13472</v>
      </c>
      <c r="S28" s="231">
        <f>IF(T28="O",#REF!,0)</f>
        <v>0</v>
      </c>
      <c r="T28" s="207" t="s">
        <v>719</v>
      </c>
      <c r="U28" s="56"/>
      <c r="V28" s="56"/>
      <c r="W28" s="121"/>
      <c r="X28" s="121"/>
      <c r="Y28" s="171"/>
      <c r="Z28" s="58"/>
      <c r="AA28" s="56"/>
      <c r="AB28" s="188"/>
      <c r="AC28" s="235">
        <f>IF(AD28="O",AB28,0)</f>
        <v>0</v>
      </c>
      <c r="AD28" s="168"/>
      <c r="AE28" s="59"/>
    </row>
    <row r="29" spans="1:31" s="22" customFormat="1" ht="12.75">
      <c r="A29" s="199" t="s">
        <v>718</v>
      </c>
      <c r="B29" s="200" t="s">
        <v>122</v>
      </c>
      <c r="C29" s="339" t="s">
        <v>733</v>
      </c>
      <c r="D29" s="200" t="s">
        <v>145</v>
      </c>
      <c r="E29" s="277">
        <v>425</v>
      </c>
      <c r="F29" s="200" t="s">
        <v>771</v>
      </c>
      <c r="G29" s="226" t="s">
        <v>664</v>
      </c>
      <c r="H29" s="54">
        <v>1222</v>
      </c>
      <c r="I29" s="56">
        <v>2</v>
      </c>
      <c r="J29" s="196" t="s">
        <v>772</v>
      </c>
      <c r="K29" s="204"/>
      <c r="L29" s="201" t="s">
        <v>32</v>
      </c>
      <c r="M29" s="205" t="s">
        <v>149</v>
      </c>
      <c r="N29" s="205">
        <v>1</v>
      </c>
      <c r="O29" s="205">
        <v>150</v>
      </c>
      <c r="P29" s="205">
        <v>75</v>
      </c>
      <c r="Q29" s="205">
        <v>73</v>
      </c>
      <c r="R29" s="206">
        <v>0.86</v>
      </c>
      <c r="S29" s="231">
        <f aca="true" t="shared" si="1" ref="S29:S48">IF(T29="O",R29,0)</f>
        <v>0</v>
      </c>
      <c r="T29" s="207" t="s">
        <v>719</v>
      </c>
      <c r="U29" s="202"/>
      <c r="V29" s="202"/>
      <c r="W29" s="208"/>
      <c r="X29" s="208"/>
      <c r="Y29" s="209"/>
      <c r="Z29" s="210"/>
      <c r="AA29" s="202"/>
      <c r="AB29" s="202"/>
      <c r="AC29" s="235">
        <f aca="true" t="shared" si="2" ref="AC29:AC48">IF(AD29="O",AB29,0)</f>
        <v>0</v>
      </c>
      <c r="AD29" s="211"/>
      <c r="AE29" s="212"/>
    </row>
    <row r="30" spans="1:31" s="22" customFormat="1" ht="12.75">
      <c r="A30" s="199" t="s">
        <v>718</v>
      </c>
      <c r="B30" s="200" t="s">
        <v>122</v>
      </c>
      <c r="C30" s="339" t="s">
        <v>733</v>
      </c>
      <c r="D30" s="313" t="s">
        <v>145</v>
      </c>
      <c r="E30" s="321">
        <v>425</v>
      </c>
      <c r="F30" s="341"/>
      <c r="G30" s="316" t="s">
        <v>665</v>
      </c>
      <c r="H30" s="322"/>
      <c r="I30" s="323"/>
      <c r="J30" s="314"/>
      <c r="K30" s="324" t="s">
        <v>770</v>
      </c>
      <c r="L30" s="201" t="s">
        <v>32</v>
      </c>
      <c r="M30" s="205" t="s">
        <v>149</v>
      </c>
      <c r="N30" s="205">
        <v>1</v>
      </c>
      <c r="O30" s="205">
        <v>150</v>
      </c>
      <c r="P30" s="205">
        <v>75</v>
      </c>
      <c r="Q30" s="205">
        <v>73</v>
      </c>
      <c r="R30" s="206">
        <v>0.86</v>
      </c>
      <c r="S30" s="231">
        <f t="shared" si="1"/>
        <v>0.86</v>
      </c>
      <c r="T30" s="207" t="s">
        <v>99</v>
      </c>
      <c r="U30" s="202"/>
      <c r="V30" s="202"/>
      <c r="W30" s="208"/>
      <c r="X30" s="208"/>
      <c r="Y30" s="209"/>
      <c r="Z30" s="210"/>
      <c r="AA30" s="202"/>
      <c r="AB30" s="202"/>
      <c r="AC30" s="235">
        <f t="shared" si="2"/>
        <v>0</v>
      </c>
      <c r="AD30" s="211"/>
      <c r="AE30" s="212"/>
    </row>
    <row r="31" spans="1:31" s="22" customFormat="1" ht="12.75">
      <c r="A31" s="199" t="s">
        <v>718</v>
      </c>
      <c r="B31" s="200" t="s">
        <v>122</v>
      </c>
      <c r="C31" s="339" t="s">
        <v>733</v>
      </c>
      <c r="D31" s="200" t="s">
        <v>145</v>
      </c>
      <c r="E31" s="277">
        <v>425</v>
      </c>
      <c r="F31" s="52"/>
      <c r="G31" s="226" t="s">
        <v>660</v>
      </c>
      <c r="H31" s="201"/>
      <c r="I31" s="202"/>
      <c r="J31" s="203"/>
      <c r="K31" s="204" t="s">
        <v>768</v>
      </c>
      <c r="L31" s="201" t="s">
        <v>32</v>
      </c>
      <c r="M31" s="205" t="s">
        <v>149</v>
      </c>
      <c r="N31" s="205">
        <v>1</v>
      </c>
      <c r="O31" s="205">
        <v>150</v>
      </c>
      <c r="P31" s="205">
        <v>75</v>
      </c>
      <c r="Q31" s="53">
        <v>73</v>
      </c>
      <c r="R31" s="55">
        <v>0.86</v>
      </c>
      <c r="S31" s="231">
        <f t="shared" si="1"/>
        <v>0</v>
      </c>
      <c r="T31" s="207" t="s">
        <v>719</v>
      </c>
      <c r="U31" s="56"/>
      <c r="V31" s="56"/>
      <c r="W31" s="121"/>
      <c r="X31" s="121"/>
      <c r="Y31" s="171"/>
      <c r="Z31" s="58"/>
      <c r="AA31" s="56"/>
      <c r="AB31" s="188"/>
      <c r="AC31" s="235">
        <f t="shared" si="2"/>
        <v>0</v>
      </c>
      <c r="AD31" s="168"/>
      <c r="AE31" s="59"/>
    </row>
    <row r="32" spans="1:31" s="22" customFormat="1" ht="12.75">
      <c r="A32" s="199" t="s">
        <v>718</v>
      </c>
      <c r="B32" s="200" t="s">
        <v>122</v>
      </c>
      <c r="C32" s="339" t="s">
        <v>733</v>
      </c>
      <c r="D32" s="313" t="s">
        <v>145</v>
      </c>
      <c r="E32" s="321">
        <v>425</v>
      </c>
      <c r="F32" s="325"/>
      <c r="G32" s="316" t="s">
        <v>666</v>
      </c>
      <c r="H32" s="336"/>
      <c r="I32" s="337"/>
      <c r="J32" s="338"/>
      <c r="K32" s="326" t="s">
        <v>770</v>
      </c>
      <c r="L32" s="201" t="s">
        <v>32</v>
      </c>
      <c r="M32" s="205" t="s">
        <v>149</v>
      </c>
      <c r="N32" s="205">
        <v>1</v>
      </c>
      <c r="O32" s="53">
        <v>160</v>
      </c>
      <c r="P32" s="53">
        <v>80</v>
      </c>
      <c r="Q32" s="53">
        <v>73</v>
      </c>
      <c r="R32" s="55">
        <v>0.92</v>
      </c>
      <c r="S32" s="231">
        <f t="shared" si="1"/>
        <v>0.92</v>
      </c>
      <c r="T32" s="207" t="s">
        <v>99</v>
      </c>
      <c r="U32" s="56"/>
      <c r="V32" s="56"/>
      <c r="W32" s="121"/>
      <c r="X32" s="121"/>
      <c r="Y32" s="171"/>
      <c r="Z32" s="58"/>
      <c r="AA32" s="56"/>
      <c r="AB32" s="188"/>
      <c r="AC32" s="235">
        <f t="shared" si="2"/>
        <v>0</v>
      </c>
      <c r="AD32" s="168"/>
      <c r="AE32" s="59"/>
    </row>
    <row r="33" spans="1:31" s="22" customFormat="1" ht="12.75">
      <c r="A33" s="199" t="s">
        <v>718</v>
      </c>
      <c r="B33" s="200" t="s">
        <v>122</v>
      </c>
      <c r="C33" s="339" t="s">
        <v>733</v>
      </c>
      <c r="D33" s="200" t="s">
        <v>145</v>
      </c>
      <c r="E33" s="277">
        <v>425</v>
      </c>
      <c r="F33" s="299" t="s">
        <v>766</v>
      </c>
      <c r="G33" s="226" t="s">
        <v>667</v>
      </c>
      <c r="H33" s="126">
        <v>1213</v>
      </c>
      <c r="I33" s="129">
        <v>1</v>
      </c>
      <c r="J33" s="302" t="s">
        <v>767</v>
      </c>
      <c r="K33" s="131"/>
      <c r="L33" s="201" t="s">
        <v>32</v>
      </c>
      <c r="M33" s="127" t="s">
        <v>112</v>
      </c>
      <c r="N33" s="205">
        <v>1</v>
      </c>
      <c r="O33" s="127"/>
      <c r="P33" s="127"/>
      <c r="Q33" s="127"/>
      <c r="R33" s="128">
        <v>0.15</v>
      </c>
      <c r="S33" s="231">
        <f t="shared" si="1"/>
        <v>0</v>
      </c>
      <c r="T33" s="207" t="s">
        <v>719</v>
      </c>
      <c r="U33" s="129"/>
      <c r="V33" s="129"/>
      <c r="W33" s="130"/>
      <c r="X33" s="130"/>
      <c r="Y33" s="172"/>
      <c r="Z33" s="132"/>
      <c r="AA33" s="129"/>
      <c r="AB33" s="189"/>
      <c r="AC33" s="235">
        <f t="shared" si="2"/>
        <v>0</v>
      </c>
      <c r="AD33" s="169"/>
      <c r="AE33" s="133"/>
    </row>
    <row r="34" spans="1:31" s="22" customFormat="1" ht="12.75">
      <c r="A34" s="199" t="s">
        <v>718</v>
      </c>
      <c r="B34" s="200" t="s">
        <v>122</v>
      </c>
      <c r="C34" s="339" t="s">
        <v>733</v>
      </c>
      <c r="D34" s="313" t="s">
        <v>145</v>
      </c>
      <c r="E34" s="321">
        <v>425</v>
      </c>
      <c r="F34" s="318" t="s">
        <v>774</v>
      </c>
      <c r="G34" s="316" t="s">
        <v>668</v>
      </c>
      <c r="H34" s="317">
        <v>1222</v>
      </c>
      <c r="I34" s="318" t="s">
        <v>756</v>
      </c>
      <c r="J34" s="333" t="s">
        <v>784</v>
      </c>
      <c r="K34" s="320"/>
      <c r="L34" s="201" t="s">
        <v>49</v>
      </c>
      <c r="M34" s="127" t="s">
        <v>114</v>
      </c>
      <c r="N34" s="205">
        <v>1</v>
      </c>
      <c r="O34" s="127">
        <v>60</v>
      </c>
      <c r="P34" s="127">
        <v>90</v>
      </c>
      <c r="Q34" s="127"/>
      <c r="R34" s="128">
        <v>0.06</v>
      </c>
      <c r="S34" s="231">
        <f t="shared" si="1"/>
        <v>0</v>
      </c>
      <c r="T34" s="207" t="s">
        <v>719</v>
      </c>
      <c r="U34" s="129"/>
      <c r="V34" s="129"/>
      <c r="W34" s="130"/>
      <c r="X34" s="130"/>
      <c r="Y34" s="172"/>
      <c r="Z34" s="132"/>
      <c r="AA34" s="129"/>
      <c r="AB34" s="189"/>
      <c r="AC34" s="235">
        <f t="shared" si="2"/>
        <v>0</v>
      </c>
      <c r="AD34" s="169"/>
      <c r="AE34" s="133"/>
    </row>
    <row r="35" spans="1:31" s="22" customFormat="1" ht="12.75">
      <c r="A35" s="199" t="s">
        <v>718</v>
      </c>
      <c r="B35" s="200" t="s">
        <v>122</v>
      </c>
      <c r="C35" s="339" t="s">
        <v>733</v>
      </c>
      <c r="D35" s="200" t="s">
        <v>145</v>
      </c>
      <c r="E35" s="277">
        <v>425</v>
      </c>
      <c r="F35" s="125" t="s">
        <v>771</v>
      </c>
      <c r="G35" s="226" t="s">
        <v>669</v>
      </c>
      <c r="H35" s="54">
        <v>1222</v>
      </c>
      <c r="I35" s="56">
        <v>2</v>
      </c>
      <c r="J35" s="196" t="s">
        <v>772</v>
      </c>
      <c r="K35" s="131"/>
      <c r="L35" s="201" t="s">
        <v>32</v>
      </c>
      <c r="M35" s="127" t="s">
        <v>113</v>
      </c>
      <c r="N35" s="205">
        <v>1</v>
      </c>
      <c r="O35" s="127"/>
      <c r="P35" s="127"/>
      <c r="Q35" s="127"/>
      <c r="R35" s="128">
        <v>0.5</v>
      </c>
      <c r="S35" s="231">
        <f t="shared" si="1"/>
        <v>0</v>
      </c>
      <c r="T35" s="207" t="s">
        <v>719</v>
      </c>
      <c r="U35" s="129"/>
      <c r="V35" s="129"/>
      <c r="W35" s="130"/>
      <c r="X35" s="130"/>
      <c r="Y35" s="172"/>
      <c r="Z35" s="132"/>
      <c r="AA35" s="129"/>
      <c r="AB35" s="189"/>
      <c r="AC35" s="235">
        <f t="shared" si="2"/>
        <v>0</v>
      </c>
      <c r="AD35" s="169"/>
      <c r="AE35" s="133"/>
    </row>
    <row r="36" spans="1:31" s="22" customFormat="1" ht="12.75">
      <c r="A36" s="199" t="s">
        <v>718</v>
      </c>
      <c r="B36" s="200" t="s">
        <v>122</v>
      </c>
      <c r="C36" s="339" t="s">
        <v>733</v>
      </c>
      <c r="D36" s="313" t="s">
        <v>145</v>
      </c>
      <c r="E36" s="321">
        <v>425</v>
      </c>
      <c r="F36" s="315"/>
      <c r="G36" s="316" t="s">
        <v>670</v>
      </c>
      <c r="H36" s="317"/>
      <c r="I36" s="318"/>
      <c r="J36" s="319"/>
      <c r="K36" s="320" t="s">
        <v>768</v>
      </c>
      <c r="L36" s="201" t="s">
        <v>32</v>
      </c>
      <c r="M36" s="127" t="s">
        <v>113</v>
      </c>
      <c r="N36" s="205">
        <v>1</v>
      </c>
      <c r="O36" s="127"/>
      <c r="P36" s="127"/>
      <c r="Q36" s="127"/>
      <c r="R36" s="128">
        <v>0.5</v>
      </c>
      <c r="S36" s="231">
        <f t="shared" si="1"/>
        <v>0</v>
      </c>
      <c r="T36" s="207" t="s">
        <v>719</v>
      </c>
      <c r="U36" s="129"/>
      <c r="V36" s="129"/>
      <c r="W36" s="130"/>
      <c r="X36" s="130"/>
      <c r="Y36" s="172"/>
      <c r="Z36" s="132"/>
      <c r="AA36" s="129"/>
      <c r="AB36" s="189"/>
      <c r="AC36" s="235">
        <f t="shared" si="2"/>
        <v>0</v>
      </c>
      <c r="AD36" s="169"/>
      <c r="AE36" s="133"/>
    </row>
    <row r="37" spans="1:31" s="22" customFormat="1" ht="12.75">
      <c r="A37" s="199" t="s">
        <v>718</v>
      </c>
      <c r="B37" s="200" t="s">
        <v>122</v>
      </c>
      <c r="C37" s="339" t="s">
        <v>733</v>
      </c>
      <c r="D37" s="313" t="s">
        <v>145</v>
      </c>
      <c r="E37" s="321">
        <v>425</v>
      </c>
      <c r="F37" s="315"/>
      <c r="G37" s="316" t="s">
        <v>671</v>
      </c>
      <c r="H37" s="317"/>
      <c r="I37" s="318"/>
      <c r="J37" s="319"/>
      <c r="K37" s="320" t="s">
        <v>768</v>
      </c>
      <c r="L37" s="201" t="s">
        <v>32</v>
      </c>
      <c r="M37" s="127" t="s">
        <v>113</v>
      </c>
      <c r="N37" s="205">
        <v>1</v>
      </c>
      <c r="O37" s="127"/>
      <c r="P37" s="127"/>
      <c r="Q37" s="127"/>
      <c r="R37" s="128">
        <v>0.5</v>
      </c>
      <c r="S37" s="231">
        <f t="shared" si="1"/>
        <v>0</v>
      </c>
      <c r="T37" s="207" t="s">
        <v>719</v>
      </c>
      <c r="U37" s="129"/>
      <c r="V37" s="129"/>
      <c r="W37" s="130"/>
      <c r="X37" s="130"/>
      <c r="Y37" s="172"/>
      <c r="Z37" s="132"/>
      <c r="AA37" s="129"/>
      <c r="AB37" s="189"/>
      <c r="AC37" s="235">
        <f t="shared" si="2"/>
        <v>0</v>
      </c>
      <c r="AD37" s="169"/>
      <c r="AE37" s="133"/>
    </row>
    <row r="38" spans="1:31" s="22" customFormat="1" ht="12.75">
      <c r="A38" s="199" t="s">
        <v>718</v>
      </c>
      <c r="B38" s="200" t="s">
        <v>122</v>
      </c>
      <c r="C38" s="339" t="s">
        <v>733</v>
      </c>
      <c r="D38" s="313" t="s">
        <v>145</v>
      </c>
      <c r="E38" s="321">
        <v>425</v>
      </c>
      <c r="F38" s="341"/>
      <c r="G38" s="316" t="s">
        <v>672</v>
      </c>
      <c r="H38" s="317"/>
      <c r="I38" s="318"/>
      <c r="J38" s="319"/>
      <c r="K38" s="320" t="s">
        <v>768</v>
      </c>
      <c r="L38" s="201" t="s">
        <v>32</v>
      </c>
      <c r="M38" s="127" t="s">
        <v>113</v>
      </c>
      <c r="N38" s="205">
        <v>1</v>
      </c>
      <c r="O38" s="127"/>
      <c r="P38" s="127"/>
      <c r="Q38" s="127"/>
      <c r="R38" s="128">
        <v>5</v>
      </c>
      <c r="S38" s="231">
        <f t="shared" si="1"/>
        <v>0</v>
      </c>
      <c r="T38" s="207" t="s">
        <v>719</v>
      </c>
      <c r="U38" s="129"/>
      <c r="V38" s="129"/>
      <c r="W38" s="130"/>
      <c r="X38" s="130"/>
      <c r="Y38" s="172"/>
      <c r="Z38" s="132"/>
      <c r="AA38" s="129"/>
      <c r="AB38" s="189"/>
      <c r="AC38" s="235">
        <f t="shared" si="2"/>
        <v>0</v>
      </c>
      <c r="AD38" s="169"/>
      <c r="AE38" s="133"/>
    </row>
    <row r="39" spans="1:31" s="22" customFormat="1" ht="12.75">
      <c r="A39" s="199" t="s">
        <v>718</v>
      </c>
      <c r="B39" s="200" t="s">
        <v>122</v>
      </c>
      <c r="C39" s="339" t="s">
        <v>733</v>
      </c>
      <c r="D39" s="200" t="s">
        <v>145</v>
      </c>
      <c r="E39" s="277">
        <v>425</v>
      </c>
      <c r="F39" s="125" t="s">
        <v>771</v>
      </c>
      <c r="G39" s="226" t="s">
        <v>673</v>
      </c>
      <c r="H39" s="54">
        <v>1222</v>
      </c>
      <c r="I39" s="56">
        <v>2</v>
      </c>
      <c r="J39" s="196" t="s">
        <v>772</v>
      </c>
      <c r="K39" s="131"/>
      <c r="L39" s="201" t="s">
        <v>32</v>
      </c>
      <c r="M39" s="127" t="s">
        <v>113</v>
      </c>
      <c r="N39" s="205">
        <v>1</v>
      </c>
      <c r="O39" s="127"/>
      <c r="P39" s="127"/>
      <c r="Q39" s="127"/>
      <c r="R39" s="128">
        <v>5</v>
      </c>
      <c r="S39" s="231">
        <f t="shared" si="1"/>
        <v>0</v>
      </c>
      <c r="T39" s="207" t="s">
        <v>719</v>
      </c>
      <c r="U39" s="129"/>
      <c r="V39" s="129"/>
      <c r="W39" s="130"/>
      <c r="X39" s="130"/>
      <c r="Y39" s="172"/>
      <c r="Z39" s="132"/>
      <c r="AA39" s="129"/>
      <c r="AB39" s="189"/>
      <c r="AC39" s="235">
        <f t="shared" si="2"/>
        <v>0</v>
      </c>
      <c r="AD39" s="169"/>
      <c r="AE39" s="133"/>
    </row>
    <row r="40" spans="1:31" s="22" customFormat="1" ht="12.75">
      <c r="A40" s="199" t="s">
        <v>718</v>
      </c>
      <c r="B40" s="200" t="s">
        <v>122</v>
      </c>
      <c r="C40" s="339" t="s">
        <v>733</v>
      </c>
      <c r="D40" s="200" t="s">
        <v>145</v>
      </c>
      <c r="E40" s="277">
        <v>425</v>
      </c>
      <c r="F40" s="125" t="s">
        <v>771</v>
      </c>
      <c r="G40" s="226" t="s">
        <v>674</v>
      </c>
      <c r="H40" s="54">
        <v>1222</v>
      </c>
      <c r="I40" s="56">
        <v>2</v>
      </c>
      <c r="J40" s="196" t="s">
        <v>772</v>
      </c>
      <c r="K40" s="131"/>
      <c r="L40" s="126" t="s">
        <v>33</v>
      </c>
      <c r="M40" s="127" t="s">
        <v>116</v>
      </c>
      <c r="N40" s="205">
        <v>1</v>
      </c>
      <c r="O40" s="127"/>
      <c r="P40" s="127"/>
      <c r="Q40" s="127"/>
      <c r="R40" s="128">
        <v>0.15</v>
      </c>
      <c r="S40" s="231">
        <f t="shared" si="1"/>
        <v>0</v>
      </c>
      <c r="T40" s="207" t="s">
        <v>719</v>
      </c>
      <c r="U40" s="129"/>
      <c r="V40" s="129"/>
      <c r="W40" s="130"/>
      <c r="X40" s="130"/>
      <c r="Y40" s="172"/>
      <c r="Z40" s="132"/>
      <c r="AA40" s="129"/>
      <c r="AB40" s="189"/>
      <c r="AC40" s="235">
        <f t="shared" si="2"/>
        <v>0</v>
      </c>
      <c r="AD40" s="169"/>
      <c r="AE40" s="133"/>
    </row>
    <row r="41" spans="1:31" s="22" customFormat="1" ht="12.75">
      <c r="A41" s="199" t="s">
        <v>718</v>
      </c>
      <c r="B41" s="200" t="s">
        <v>122</v>
      </c>
      <c r="C41" s="339" t="s">
        <v>733</v>
      </c>
      <c r="D41" s="345" t="s">
        <v>145</v>
      </c>
      <c r="E41" s="480">
        <v>425</v>
      </c>
      <c r="F41" s="358" t="s">
        <v>800</v>
      </c>
      <c r="G41" s="348" t="s">
        <v>675</v>
      </c>
      <c r="H41" s="357">
        <v>1222</v>
      </c>
      <c r="I41" s="358">
        <v>1</v>
      </c>
      <c r="J41" s="371" t="s">
        <v>799</v>
      </c>
      <c r="K41" s="360"/>
      <c r="L41" s="126" t="s">
        <v>33</v>
      </c>
      <c r="M41" s="127" t="s">
        <v>116</v>
      </c>
      <c r="N41" s="205">
        <v>1</v>
      </c>
      <c r="O41" s="127"/>
      <c r="P41" s="127"/>
      <c r="Q41" s="127"/>
      <c r="R41" s="128">
        <v>0.15</v>
      </c>
      <c r="S41" s="231">
        <f t="shared" si="1"/>
        <v>0</v>
      </c>
      <c r="T41" s="207" t="s">
        <v>719</v>
      </c>
      <c r="U41" s="129"/>
      <c r="V41" s="129"/>
      <c r="W41" s="130"/>
      <c r="X41" s="130"/>
      <c r="Y41" s="172"/>
      <c r="Z41" s="132"/>
      <c r="AA41" s="129"/>
      <c r="AB41" s="189"/>
      <c r="AC41" s="235">
        <f t="shared" si="2"/>
        <v>0</v>
      </c>
      <c r="AD41" s="169"/>
      <c r="AE41" s="133"/>
    </row>
    <row r="42" spans="1:31" s="22" customFormat="1" ht="25.5">
      <c r="A42" s="199" t="s">
        <v>718</v>
      </c>
      <c r="B42" s="200" t="s">
        <v>122</v>
      </c>
      <c r="C42" s="339" t="s">
        <v>733</v>
      </c>
      <c r="D42" s="200" t="s">
        <v>145</v>
      </c>
      <c r="E42" s="277">
        <v>425</v>
      </c>
      <c r="F42" s="298" t="s">
        <v>748</v>
      </c>
      <c r="G42" s="226" t="s">
        <v>676</v>
      </c>
      <c r="H42" s="126">
        <v>1222</v>
      </c>
      <c r="I42" s="129">
        <v>2</v>
      </c>
      <c r="J42" s="197" t="s">
        <v>735</v>
      </c>
      <c r="K42" s="131"/>
      <c r="L42" s="126" t="s">
        <v>33</v>
      </c>
      <c r="M42" s="127" t="s">
        <v>116</v>
      </c>
      <c r="N42" s="205">
        <v>1</v>
      </c>
      <c r="O42" s="127"/>
      <c r="P42" s="127"/>
      <c r="Q42" s="127"/>
      <c r="R42" s="128">
        <v>0.15</v>
      </c>
      <c r="S42" s="231">
        <f t="shared" si="1"/>
        <v>0</v>
      </c>
      <c r="T42" s="207" t="s">
        <v>719</v>
      </c>
      <c r="U42" s="129"/>
      <c r="V42" s="129"/>
      <c r="W42" s="130"/>
      <c r="X42" s="130"/>
      <c r="Y42" s="172"/>
      <c r="Z42" s="132"/>
      <c r="AA42" s="129"/>
      <c r="AB42" s="189"/>
      <c r="AC42" s="235">
        <f t="shared" si="2"/>
        <v>0</v>
      </c>
      <c r="AD42" s="169"/>
      <c r="AE42" s="133"/>
    </row>
    <row r="43" spans="1:31" s="22" customFormat="1" ht="12.75">
      <c r="A43" s="199" t="s">
        <v>718</v>
      </c>
      <c r="B43" s="200" t="s">
        <v>122</v>
      </c>
      <c r="C43" s="339" t="s">
        <v>733</v>
      </c>
      <c r="D43" s="313" t="s">
        <v>145</v>
      </c>
      <c r="E43" s="321">
        <v>425</v>
      </c>
      <c r="F43" s="318" t="s">
        <v>783</v>
      </c>
      <c r="G43" s="316" t="s">
        <v>677</v>
      </c>
      <c r="H43" s="317">
        <v>1222</v>
      </c>
      <c r="I43" s="318">
        <v>1</v>
      </c>
      <c r="J43" s="333" t="s">
        <v>775</v>
      </c>
      <c r="K43" s="320"/>
      <c r="L43" s="126" t="s">
        <v>33</v>
      </c>
      <c r="M43" s="127" t="s">
        <v>116</v>
      </c>
      <c r="N43" s="205">
        <v>1</v>
      </c>
      <c r="O43" s="127"/>
      <c r="P43" s="127"/>
      <c r="Q43" s="127"/>
      <c r="R43" s="128">
        <v>0.15</v>
      </c>
      <c r="S43" s="231">
        <f t="shared" si="1"/>
        <v>0</v>
      </c>
      <c r="T43" s="207" t="s">
        <v>719</v>
      </c>
      <c r="U43" s="129"/>
      <c r="V43" s="129"/>
      <c r="W43" s="130"/>
      <c r="X43" s="130"/>
      <c r="Y43" s="172"/>
      <c r="Z43" s="132"/>
      <c r="AA43" s="129"/>
      <c r="AB43" s="189"/>
      <c r="AC43" s="235">
        <f t="shared" si="2"/>
        <v>0</v>
      </c>
      <c r="AD43" s="169"/>
      <c r="AE43" s="133"/>
    </row>
    <row r="44" spans="1:31" s="22" customFormat="1" ht="12.75">
      <c r="A44" s="199" t="s">
        <v>718</v>
      </c>
      <c r="B44" s="200" t="s">
        <v>122</v>
      </c>
      <c r="C44" s="339" t="s">
        <v>733</v>
      </c>
      <c r="D44" s="200" t="s">
        <v>145</v>
      </c>
      <c r="E44" s="277">
        <v>425</v>
      </c>
      <c r="F44" s="125" t="s">
        <v>771</v>
      </c>
      <c r="G44" s="226" t="s">
        <v>678</v>
      </c>
      <c r="H44" s="54">
        <v>1222</v>
      </c>
      <c r="I44" s="56">
        <v>2</v>
      </c>
      <c r="J44" s="196" t="s">
        <v>772</v>
      </c>
      <c r="K44" s="131"/>
      <c r="L44" s="126" t="s">
        <v>33</v>
      </c>
      <c r="M44" s="127" t="s">
        <v>115</v>
      </c>
      <c r="N44" s="205">
        <v>1</v>
      </c>
      <c r="O44" s="127"/>
      <c r="P44" s="127"/>
      <c r="Q44" s="127"/>
      <c r="R44" s="128">
        <v>0.15</v>
      </c>
      <c r="S44" s="231">
        <f t="shared" si="1"/>
        <v>0</v>
      </c>
      <c r="T44" s="207" t="s">
        <v>719</v>
      </c>
      <c r="U44" s="129"/>
      <c r="V44" s="129"/>
      <c r="W44" s="130"/>
      <c r="X44" s="130"/>
      <c r="Y44" s="172"/>
      <c r="Z44" s="132"/>
      <c r="AA44" s="129"/>
      <c r="AB44" s="189"/>
      <c r="AC44" s="235">
        <f t="shared" si="2"/>
        <v>0</v>
      </c>
      <c r="AD44" s="169"/>
      <c r="AE44" s="133"/>
    </row>
    <row r="45" spans="1:31" s="22" customFormat="1" ht="12.75">
      <c r="A45" s="199" t="s">
        <v>718</v>
      </c>
      <c r="B45" s="200" t="s">
        <v>122</v>
      </c>
      <c r="C45" s="339" t="s">
        <v>733</v>
      </c>
      <c r="D45" s="345" t="s">
        <v>145</v>
      </c>
      <c r="E45" s="480">
        <v>425</v>
      </c>
      <c r="F45" s="358" t="s">
        <v>800</v>
      </c>
      <c r="G45" s="348" t="s">
        <v>679</v>
      </c>
      <c r="H45" s="357">
        <v>1222</v>
      </c>
      <c r="I45" s="358">
        <v>1</v>
      </c>
      <c r="J45" s="371" t="s">
        <v>799</v>
      </c>
      <c r="K45" s="360"/>
      <c r="L45" s="126" t="s">
        <v>33</v>
      </c>
      <c r="M45" s="127" t="s">
        <v>115</v>
      </c>
      <c r="N45" s="205">
        <v>1</v>
      </c>
      <c r="O45" s="127"/>
      <c r="P45" s="127"/>
      <c r="Q45" s="127"/>
      <c r="R45" s="128">
        <v>0.15</v>
      </c>
      <c r="S45" s="231">
        <f t="shared" si="1"/>
        <v>0</v>
      </c>
      <c r="T45" s="207" t="s">
        <v>719</v>
      </c>
      <c r="U45" s="129"/>
      <c r="V45" s="129"/>
      <c r="W45" s="130"/>
      <c r="X45" s="130"/>
      <c r="Y45" s="172"/>
      <c r="Z45" s="132"/>
      <c r="AA45" s="129"/>
      <c r="AB45" s="189"/>
      <c r="AC45" s="235">
        <f t="shared" si="2"/>
        <v>0</v>
      </c>
      <c r="AD45" s="169"/>
      <c r="AE45" s="133"/>
    </row>
    <row r="46" spans="1:31" s="22" customFormat="1" ht="12.75">
      <c r="A46" s="199" t="s">
        <v>718</v>
      </c>
      <c r="B46" s="200" t="s">
        <v>122</v>
      </c>
      <c r="C46" s="339" t="s">
        <v>733</v>
      </c>
      <c r="D46" s="313" t="s">
        <v>145</v>
      </c>
      <c r="E46" s="321">
        <v>425</v>
      </c>
      <c r="F46" s="318" t="s">
        <v>783</v>
      </c>
      <c r="G46" s="316" t="s">
        <v>680</v>
      </c>
      <c r="H46" s="317">
        <v>1222</v>
      </c>
      <c r="I46" s="318">
        <v>1</v>
      </c>
      <c r="J46" s="333" t="s">
        <v>775</v>
      </c>
      <c r="K46" s="320"/>
      <c r="L46" s="126" t="s">
        <v>33</v>
      </c>
      <c r="M46" s="127" t="s">
        <v>115</v>
      </c>
      <c r="N46" s="205">
        <v>1</v>
      </c>
      <c r="O46" s="127"/>
      <c r="P46" s="127"/>
      <c r="Q46" s="127"/>
      <c r="R46" s="128">
        <v>0.15</v>
      </c>
      <c r="S46" s="231">
        <f t="shared" si="1"/>
        <v>0</v>
      </c>
      <c r="T46" s="207" t="s">
        <v>719</v>
      </c>
      <c r="U46" s="129"/>
      <c r="V46" s="129"/>
      <c r="W46" s="130"/>
      <c r="X46" s="130"/>
      <c r="Y46" s="172"/>
      <c r="Z46" s="132"/>
      <c r="AA46" s="129"/>
      <c r="AB46" s="189"/>
      <c r="AC46" s="235">
        <f t="shared" si="2"/>
        <v>0</v>
      </c>
      <c r="AD46" s="169"/>
      <c r="AE46" s="133"/>
    </row>
    <row r="47" spans="1:31" s="22" customFormat="1" ht="25.5">
      <c r="A47" s="199" t="s">
        <v>718</v>
      </c>
      <c r="B47" s="200" t="s">
        <v>122</v>
      </c>
      <c r="C47" s="339" t="s">
        <v>733</v>
      </c>
      <c r="D47" s="200" t="s">
        <v>145</v>
      </c>
      <c r="E47" s="277">
        <v>425</v>
      </c>
      <c r="F47" s="298" t="s">
        <v>748</v>
      </c>
      <c r="G47" s="226" t="s">
        <v>681</v>
      </c>
      <c r="H47" s="126">
        <v>1222</v>
      </c>
      <c r="I47" s="129">
        <v>2</v>
      </c>
      <c r="J47" s="197" t="s">
        <v>735</v>
      </c>
      <c r="K47" s="131"/>
      <c r="L47" s="126" t="s">
        <v>33</v>
      </c>
      <c r="M47" s="127" t="s">
        <v>115</v>
      </c>
      <c r="N47" s="205">
        <v>1</v>
      </c>
      <c r="O47" s="127"/>
      <c r="P47" s="127"/>
      <c r="Q47" s="127"/>
      <c r="R47" s="128">
        <v>0.15</v>
      </c>
      <c r="S47" s="231">
        <f t="shared" si="1"/>
        <v>0</v>
      </c>
      <c r="T47" s="207" t="s">
        <v>719</v>
      </c>
      <c r="U47" s="129"/>
      <c r="V47" s="129"/>
      <c r="W47" s="130"/>
      <c r="X47" s="130"/>
      <c r="Y47" s="172"/>
      <c r="Z47" s="132"/>
      <c r="AA47" s="129"/>
      <c r="AB47" s="189"/>
      <c r="AC47" s="235">
        <f t="shared" si="2"/>
        <v>0</v>
      </c>
      <c r="AD47" s="169"/>
      <c r="AE47" s="133"/>
    </row>
    <row r="48" spans="1:31" s="22" customFormat="1" ht="13.5" thickBot="1">
      <c r="A48" s="61" t="s">
        <v>718</v>
      </c>
      <c r="B48" s="62" t="s">
        <v>122</v>
      </c>
      <c r="C48" s="340" t="s">
        <v>733</v>
      </c>
      <c r="D48" s="361" t="s">
        <v>145</v>
      </c>
      <c r="E48" s="481">
        <v>425</v>
      </c>
      <c r="F48" s="365" t="s">
        <v>786</v>
      </c>
      <c r="G48" s="363" t="s">
        <v>682</v>
      </c>
      <c r="H48" s="364"/>
      <c r="I48" s="365"/>
      <c r="J48" s="362"/>
      <c r="K48" s="366" t="s">
        <v>768</v>
      </c>
      <c r="L48" s="63" t="s">
        <v>33</v>
      </c>
      <c r="M48" s="64" t="s">
        <v>611</v>
      </c>
      <c r="N48" s="64">
        <v>1</v>
      </c>
      <c r="O48" s="64">
        <v>50</v>
      </c>
      <c r="P48" s="64">
        <v>42</v>
      </c>
      <c r="Q48" s="64">
        <v>26</v>
      </c>
      <c r="R48" s="65">
        <f>(O48*P48*Q48)/1000000</f>
        <v>0.0546</v>
      </c>
      <c r="S48" s="232">
        <f t="shared" si="1"/>
        <v>0</v>
      </c>
      <c r="T48" s="166" t="s">
        <v>719</v>
      </c>
      <c r="U48" s="66"/>
      <c r="V48" s="66"/>
      <c r="W48" s="122"/>
      <c r="X48" s="122"/>
      <c r="Y48" s="173"/>
      <c r="Z48" s="68"/>
      <c r="AA48" s="66"/>
      <c r="AB48" s="190"/>
      <c r="AC48" s="236">
        <f t="shared" si="2"/>
        <v>0</v>
      </c>
      <c r="AD48" s="170"/>
      <c r="AE48" s="69"/>
    </row>
  </sheetData>
  <sheetProtection/>
  <protectedRanges>
    <protectedRange sqref="N4:Q8" name="Plage5"/>
    <protectedRange sqref="T26:AB990" name="Plage3"/>
    <protectedRange sqref="B1:B2" name="Plage1"/>
    <protectedRange sqref="R27 R49 R29:R47 G30:Q30 A38:B38 G38:Q38 A47:E47 G47:Q47 A42:B46 G42:Q42 A50:R990 A26:Q26 A31:Q37 A39:Q41 C27:C47 D30:E30 D38:E38 D43:Q46 D42:E42 A27:B30 D27:Q29 A48:Q49" name="Plage2"/>
    <protectedRange sqref="AD26:AE990" name="Plage4"/>
    <protectedRange sqref="R28" name="Plage2_5_1_4_1_6_2_1_4_1_1_1"/>
    <protectedRange sqref="R48" name="Plage2_5_1_4_1_6_2_1_4_1_1_2"/>
  </protectedRanges>
  <mergeCells count="35">
    <mergeCell ref="A5:A6"/>
    <mergeCell ref="A7:A8"/>
    <mergeCell ref="A9:A10"/>
    <mergeCell ref="N10:O10"/>
    <mergeCell ref="T22:X22"/>
    <mergeCell ref="Y22:AB22"/>
    <mergeCell ref="A11:A12"/>
    <mergeCell ref="A13:A14"/>
    <mergeCell ref="A15:A16"/>
    <mergeCell ref="A22:G22"/>
    <mergeCell ref="L23:L24"/>
    <mergeCell ref="M23:M24"/>
    <mergeCell ref="N23:N24"/>
    <mergeCell ref="O23:Q23"/>
    <mergeCell ref="H22:K22"/>
    <mergeCell ref="L22:R22"/>
    <mergeCell ref="R23:R24"/>
    <mergeCell ref="S23:S24"/>
    <mergeCell ref="T23:T24"/>
    <mergeCell ref="U23:U24"/>
    <mergeCell ref="AE22:AE24"/>
    <mergeCell ref="A23:A24"/>
    <mergeCell ref="B23:F23"/>
    <mergeCell ref="G23:G24"/>
    <mergeCell ref="H23:J23"/>
    <mergeCell ref="K23:K24"/>
    <mergeCell ref="AD23:AD24"/>
    <mergeCell ref="Z23:Z24"/>
    <mergeCell ref="AA23:AA24"/>
    <mergeCell ref="AB23:AB24"/>
    <mergeCell ref="AC23:AC24"/>
    <mergeCell ref="V23:V24"/>
    <mergeCell ref="W23:W24"/>
    <mergeCell ref="X23:X24"/>
    <mergeCell ref="Y23:Y24"/>
  </mergeCells>
  <dataValidations count="6">
    <dataValidation type="list" allowBlank="1" showErrorMessage="1" prompt="&#10;" sqref="L26:L48">
      <formula1>"INFO,MOB,VER,ROC,DIV,LAB,FRAG"</formula1>
    </dataValidation>
    <dataValidation type="list" allowBlank="1" showInputMessage="1" showErrorMessage="1" sqref="Y26:Y48">
      <formula1>"DOCBUR,DOCBIBLIO"</formula1>
    </dataValidation>
    <dataValidation type="list" allowBlank="1" showInputMessage="1" showErrorMessage="1" sqref="W26:X48 Q5 T26:T48 AD26:AD48">
      <formula1>"O,N"</formula1>
    </dataValidation>
    <dataValidation type="list" allowBlank="1" showInputMessage="1" showErrorMessage="1" sqref="AD25">
      <formula1>"O/N"</formula1>
    </dataValidation>
    <dataValidation type="list" allowBlank="1" showInputMessage="1" showErrorMessage="1" sqref="N4">
      <formula1>"BUR,SALLE ENSEIGNEMENT, SALLETP, LABO,STOCK REPRO,DIVERS"</formula1>
    </dataValidation>
    <dataValidation type="list" allowBlank="1" showInputMessage="1" showErrorMessage="1" sqref="Q4">
      <formula1>"A-1,A-2,B-1,B-2,C-1,C-2,D-1,D-2,E-1,E-2,F-1,F-2"</formula1>
    </dataValidation>
  </dataValidations>
  <printOptions/>
  <pageMargins left="0.787401575" right="0.787401575" top="0.984251969" bottom="0.984251969" header="0.4921259845" footer="0.4921259845"/>
  <pageSetup fitToHeight="0" fitToWidth="1" horizontalDpi="600" verticalDpi="600" orientation="landscape" paperSize="9" scale="41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00B0F0"/>
  </sheetPr>
  <dimension ref="A1:AH45"/>
  <sheetViews>
    <sheetView zoomScalePageLayoutView="0" workbookViewId="0" topLeftCell="A16">
      <selection activeCell="G44" sqref="G44"/>
    </sheetView>
  </sheetViews>
  <sheetFormatPr defaultColWidth="11.421875" defaultRowHeight="12.75"/>
  <cols>
    <col min="1" max="1" width="15.8515625" style="5" customWidth="1"/>
    <col min="2" max="2" width="11.28125" style="5" customWidth="1"/>
    <col min="3" max="3" width="7.421875" style="5" customWidth="1"/>
    <col min="4" max="4" width="8.421875" style="5" customWidth="1"/>
    <col min="5" max="5" width="6.7109375" style="5" customWidth="1"/>
    <col min="6" max="6" width="18.140625" style="5" customWidth="1"/>
    <col min="7" max="7" width="9.57421875" style="7" customWidth="1"/>
    <col min="8" max="8" width="5.7109375" style="9" customWidth="1"/>
    <col min="9" max="9" width="4.421875" style="9" bestFit="1" customWidth="1"/>
    <col min="10" max="10" width="5.421875" style="9" bestFit="1" customWidth="1"/>
    <col min="11" max="11" width="10.00390625" style="9" customWidth="1"/>
    <col min="12" max="12" width="8.421875" style="5" customWidth="1"/>
    <col min="13" max="13" width="32.00390625" style="5" customWidth="1"/>
    <col min="14" max="14" width="3.8515625" style="5" bestFit="1" customWidth="1"/>
    <col min="15" max="15" width="5.00390625" style="5" bestFit="1" customWidth="1"/>
    <col min="16" max="16" width="6.7109375" style="5" customWidth="1"/>
    <col min="17" max="17" width="8.8515625" style="5" customWidth="1"/>
    <col min="18" max="18" width="10.7109375" style="5" customWidth="1"/>
    <col min="19" max="19" width="7.57421875" style="5" customWidth="1"/>
    <col min="20" max="20" width="8.140625" style="9" customWidth="1"/>
    <col min="21" max="22" width="9.8515625" style="9" customWidth="1"/>
    <col min="23" max="24" width="7.28125" style="9" customWidth="1"/>
    <col min="25" max="25" width="9.00390625" style="9" customWidth="1"/>
    <col min="26" max="26" width="24.140625" style="9" customWidth="1"/>
    <col min="27" max="27" width="8.00390625" style="9" bestFit="1" customWidth="1"/>
    <col min="28" max="28" width="8.7109375" style="9" bestFit="1" customWidth="1"/>
    <col min="29" max="30" width="5.7109375" style="9" bestFit="1" customWidth="1"/>
    <col min="31" max="31" width="29.140625" style="9" customWidth="1"/>
    <col min="32" max="33" width="13.7109375" style="5" customWidth="1"/>
    <col min="34" max="34" width="19.421875" style="5" customWidth="1"/>
    <col min="35" max="16384" width="11.421875" style="5" customWidth="1"/>
  </cols>
  <sheetData>
    <row r="1" spans="1:33" ht="21" customHeight="1">
      <c r="A1" s="114" t="s">
        <v>716</v>
      </c>
      <c r="B1" s="114"/>
      <c r="C1" s="117"/>
      <c r="D1" s="116"/>
      <c r="E1" s="116"/>
      <c r="F1" s="116"/>
      <c r="G1" s="116"/>
      <c r="H1" s="118"/>
      <c r="I1" s="118"/>
      <c r="J1" s="118"/>
      <c r="K1" s="118"/>
      <c r="L1" s="116"/>
      <c r="M1" s="116"/>
      <c r="N1" s="116"/>
      <c r="O1" s="116"/>
      <c r="P1" s="116"/>
      <c r="Q1" s="116"/>
      <c r="R1" s="117"/>
      <c r="S1" s="117"/>
      <c r="T1" s="118"/>
      <c r="U1" s="118"/>
      <c r="V1" s="118"/>
      <c r="W1" s="118"/>
      <c r="X1" s="119"/>
      <c r="Y1" s="119"/>
      <c r="Z1" s="119"/>
      <c r="AA1" s="119"/>
      <c r="AB1" s="119"/>
      <c r="AC1" s="119"/>
      <c r="AD1" s="119"/>
      <c r="AE1" s="118"/>
      <c r="AF1" s="2"/>
      <c r="AG1" s="2"/>
    </row>
    <row r="2" spans="1:33" ht="15.75">
      <c r="A2" s="18" t="s">
        <v>40</v>
      </c>
      <c r="B2" s="18" t="s">
        <v>145</v>
      </c>
      <c r="C2" s="19"/>
      <c r="D2" s="20"/>
      <c r="E2" s="20"/>
      <c r="F2" s="20"/>
      <c r="G2" s="20"/>
      <c r="H2" s="18"/>
      <c r="I2" s="21"/>
      <c r="J2" s="26"/>
      <c r="K2" s="19"/>
      <c r="L2" s="20"/>
      <c r="M2" s="20"/>
      <c r="N2" s="20"/>
      <c r="O2" s="20"/>
      <c r="P2" s="20"/>
      <c r="Q2" s="20"/>
      <c r="R2" s="19"/>
      <c r="S2" s="19"/>
      <c r="T2" s="21"/>
      <c r="U2" s="21"/>
      <c r="V2" s="21"/>
      <c r="W2" s="21"/>
      <c r="X2" s="250"/>
      <c r="Y2" s="250"/>
      <c r="Z2" s="250"/>
      <c r="AA2" s="250"/>
      <c r="AB2" s="250"/>
      <c r="AC2" s="250"/>
      <c r="AD2" s="250"/>
      <c r="AE2" s="21"/>
      <c r="AF2" s="2"/>
      <c r="AG2" s="2"/>
    </row>
    <row r="3" spans="1:31" s="2" customFormat="1" ht="16.5" thickBot="1">
      <c r="A3" s="137"/>
      <c r="B3" s="137"/>
      <c r="D3" s="138"/>
      <c r="E3" s="138"/>
      <c r="F3" s="138"/>
      <c r="G3" s="138"/>
      <c r="H3" s="137"/>
      <c r="I3" s="15"/>
      <c r="J3" s="143"/>
      <c r="L3" s="138"/>
      <c r="M3" s="138"/>
      <c r="N3" s="138"/>
      <c r="O3" s="138"/>
      <c r="P3" s="138"/>
      <c r="Q3" s="138"/>
      <c r="T3" s="15"/>
      <c r="U3" s="15"/>
      <c r="V3" s="15"/>
      <c r="W3" s="15"/>
      <c r="X3" s="16"/>
      <c r="Y3" s="16"/>
      <c r="Z3" s="16"/>
      <c r="AA3" s="16"/>
      <c r="AB3" s="16"/>
      <c r="AC3" s="16"/>
      <c r="AD3" s="16"/>
      <c r="AE3" s="15"/>
    </row>
    <row r="4" spans="1:31" ht="15.75">
      <c r="A4"/>
      <c r="B4"/>
      <c r="C4"/>
      <c r="D4"/>
      <c r="E4"/>
      <c r="F4"/>
      <c r="G4"/>
      <c r="H4"/>
      <c r="I4"/>
      <c r="J4"/>
      <c r="K4"/>
      <c r="L4" s="175" t="s">
        <v>67</v>
      </c>
      <c r="M4" s="176"/>
      <c r="N4" s="229" t="s">
        <v>82</v>
      </c>
      <c r="O4" s="177"/>
      <c r="P4" s="178"/>
      <c r="Q4" s="246" t="s">
        <v>68</v>
      </c>
      <c r="R4"/>
      <c r="S4" s="140"/>
      <c r="T4" s="138"/>
      <c r="U4" s="174"/>
      <c r="V4" s="174"/>
      <c r="W4" s="140"/>
      <c r="X4" s="140"/>
      <c r="Y4" s="16"/>
      <c r="Z4" s="15"/>
      <c r="AA4" s="15"/>
      <c r="AB4" s="15"/>
      <c r="AC4" s="15"/>
      <c r="AD4" s="15"/>
      <c r="AE4" s="15"/>
    </row>
    <row r="5" spans="1:31" ht="15.75">
      <c r="A5" s="408" t="s">
        <v>13</v>
      </c>
      <c r="B5" s="237" t="s">
        <v>100</v>
      </c>
      <c r="C5" s="187" t="s">
        <v>68</v>
      </c>
      <c r="D5" s="138"/>
      <c r="E5" s="138"/>
      <c r="F5" s="138"/>
      <c r="G5" s="138"/>
      <c r="H5" s="15"/>
      <c r="I5" s="15"/>
      <c r="J5" s="143"/>
      <c r="K5" s="2"/>
      <c r="L5" s="179" t="s">
        <v>98</v>
      </c>
      <c r="M5" s="180"/>
      <c r="N5" s="180"/>
      <c r="O5" s="181"/>
      <c r="P5" s="182"/>
      <c r="Q5" s="247" t="s">
        <v>99</v>
      </c>
      <c r="R5"/>
      <c r="S5" s="244"/>
      <c r="T5" s="138"/>
      <c r="U5" s="139"/>
      <c r="V5" s="139"/>
      <c r="W5" s="140"/>
      <c r="X5" s="141"/>
      <c r="Y5" s="16"/>
      <c r="Z5" s="15"/>
      <c r="AA5" s="15"/>
      <c r="AB5" s="15"/>
      <c r="AC5" s="15"/>
      <c r="AD5" s="15"/>
      <c r="AE5" s="15"/>
    </row>
    <row r="6" spans="1:31" ht="15.75">
      <c r="A6" s="409"/>
      <c r="B6" s="187"/>
      <c r="C6" s="187" t="s">
        <v>69</v>
      </c>
      <c r="D6" s="138"/>
      <c r="E6" s="138"/>
      <c r="F6" s="138"/>
      <c r="G6" s="138"/>
      <c r="H6" s="15"/>
      <c r="I6" s="15"/>
      <c r="J6" s="143"/>
      <c r="K6" s="2"/>
      <c r="L6" s="179" t="s">
        <v>101</v>
      </c>
      <c r="M6" s="180"/>
      <c r="N6" s="180"/>
      <c r="O6" s="181"/>
      <c r="P6" s="182"/>
      <c r="Q6" s="248">
        <v>0</v>
      </c>
      <c r="R6"/>
      <c r="S6" s="244"/>
      <c r="T6" s="138"/>
      <c r="U6" s="139"/>
      <c r="V6" s="139"/>
      <c r="W6" s="140"/>
      <c r="X6" s="141"/>
      <c r="Y6" s="16"/>
      <c r="Z6" s="15"/>
      <c r="AA6" s="15"/>
      <c r="AB6" s="15"/>
      <c r="AC6" s="15"/>
      <c r="AD6" s="15"/>
      <c r="AE6" s="15"/>
    </row>
    <row r="7" spans="1:31" ht="18" customHeight="1">
      <c r="A7" s="408" t="s">
        <v>66</v>
      </c>
      <c r="B7" s="237" t="s">
        <v>100</v>
      </c>
      <c r="C7" s="187" t="s">
        <v>70</v>
      </c>
      <c r="D7" s="138"/>
      <c r="E7" s="138"/>
      <c r="F7" s="138"/>
      <c r="G7" s="138"/>
      <c r="H7" s="15"/>
      <c r="I7" s="15"/>
      <c r="J7" s="143"/>
      <c r="K7" s="2"/>
      <c r="L7" s="179" t="s">
        <v>103</v>
      </c>
      <c r="M7" s="180"/>
      <c r="N7" s="180"/>
      <c r="O7" s="181"/>
      <c r="P7" s="182"/>
      <c r="Q7" s="251" t="e">
        <f>Q8/Q6</f>
        <v>#DIV/0!</v>
      </c>
      <c r="R7"/>
      <c r="S7" s="244"/>
      <c r="T7" s="138"/>
      <c r="U7" s="139"/>
      <c r="V7" s="139"/>
      <c r="W7" s="140"/>
      <c r="X7" s="141"/>
      <c r="Y7" s="16"/>
      <c r="Z7" s="15"/>
      <c r="AA7" s="15"/>
      <c r="AB7" s="15"/>
      <c r="AC7" s="15"/>
      <c r="AD7" s="15"/>
      <c r="AE7" s="15"/>
    </row>
    <row r="8" spans="1:31" ht="16.5" thickBot="1">
      <c r="A8" s="409"/>
      <c r="B8" s="187"/>
      <c r="C8" s="187" t="s">
        <v>71</v>
      </c>
      <c r="D8" s="138"/>
      <c r="E8" s="138"/>
      <c r="F8" s="138"/>
      <c r="G8" s="138"/>
      <c r="H8" s="15"/>
      <c r="I8" s="15"/>
      <c r="J8" s="143"/>
      <c r="K8" s="2"/>
      <c r="L8" s="183" t="s">
        <v>102</v>
      </c>
      <c r="M8" s="184"/>
      <c r="N8" s="184"/>
      <c r="O8" s="185"/>
      <c r="P8" s="186"/>
      <c r="Q8" s="249">
        <f>SUM($R$26:$R$963)+SUM($AB$26:$AB$963)</f>
        <v>8.300000000000002</v>
      </c>
      <c r="R8"/>
      <c r="S8" s="244"/>
      <c r="T8" s="138"/>
      <c r="U8" s="139"/>
      <c r="V8" s="139"/>
      <c r="W8" s="140"/>
      <c r="X8" s="142"/>
      <c r="Y8" s="16"/>
      <c r="Z8" s="15"/>
      <c r="AA8" s="15"/>
      <c r="AB8" s="15"/>
      <c r="AC8" s="15"/>
      <c r="AD8" s="15"/>
      <c r="AE8" s="15"/>
    </row>
    <row r="9" spans="1:31" ht="16.5" thickBot="1">
      <c r="A9" s="408" t="s">
        <v>14</v>
      </c>
      <c r="B9" s="237" t="s">
        <v>100</v>
      </c>
      <c r="C9" s="187" t="s">
        <v>72</v>
      </c>
      <c r="D9" s="138"/>
      <c r="E9" s="138"/>
      <c r="F9" s="138"/>
      <c r="G9" s="138"/>
      <c r="H9" s="15"/>
      <c r="I9" s="15"/>
      <c r="J9" s="143"/>
      <c r="K9" s="2"/>
      <c r="L9" s="137"/>
      <c r="M9" s="138"/>
      <c r="N9" s="138"/>
      <c r="O9" s="139"/>
      <c r="P9" s="140"/>
      <c r="Q9" s="142"/>
      <c r="R9" s="244"/>
      <c r="S9" s="244"/>
      <c r="T9" s="138"/>
      <c r="U9" s="139"/>
      <c r="V9" s="139"/>
      <c r="W9" s="140"/>
      <c r="X9" s="142"/>
      <c r="Y9" s="16"/>
      <c r="Z9" s="15"/>
      <c r="AA9" s="15"/>
      <c r="AB9" s="15"/>
      <c r="AC9" s="15"/>
      <c r="AD9" s="15"/>
      <c r="AE9" s="15"/>
    </row>
    <row r="10" spans="1:31" ht="24" customHeight="1" thickBot="1">
      <c r="A10" s="409"/>
      <c r="B10" s="187"/>
      <c r="C10" s="187" t="s">
        <v>73</v>
      </c>
      <c r="D10" s="138"/>
      <c r="E10" s="138"/>
      <c r="F10" s="138"/>
      <c r="G10" s="138"/>
      <c r="H10" s="15"/>
      <c r="I10" s="15"/>
      <c r="J10" s="143"/>
      <c r="K10" s="2"/>
      <c r="L10" s="239" t="s">
        <v>42</v>
      </c>
      <c r="M10" s="240"/>
      <c r="N10" s="406" t="s">
        <v>94</v>
      </c>
      <c r="O10" s="407"/>
      <c r="P10" s="230" t="s">
        <v>59</v>
      </c>
      <c r="Q10" s="230" t="s">
        <v>91</v>
      </c>
      <c r="R10" s="244"/>
      <c r="S10" s="244"/>
      <c r="T10" s="138"/>
      <c r="U10" s="139"/>
      <c r="V10" s="139"/>
      <c r="W10" s="140"/>
      <c r="X10" s="142"/>
      <c r="Y10" s="16"/>
      <c r="Z10" s="15"/>
      <c r="AA10" s="15"/>
      <c r="AB10" s="15"/>
      <c r="AC10" s="15"/>
      <c r="AD10" s="15"/>
      <c r="AE10" s="15"/>
    </row>
    <row r="11" spans="1:31" ht="16.5" thickBot="1">
      <c r="A11" s="408" t="s">
        <v>11</v>
      </c>
      <c r="B11" s="237" t="s">
        <v>100</v>
      </c>
      <c r="C11" s="187" t="s">
        <v>74</v>
      </c>
      <c r="D11" s="138"/>
      <c r="E11" s="138"/>
      <c r="F11" s="138"/>
      <c r="G11" s="138"/>
      <c r="H11" s="15"/>
      <c r="I11" s="15"/>
      <c r="J11" s="143"/>
      <c r="K11" s="2"/>
      <c r="L11" s="241" t="s">
        <v>83</v>
      </c>
      <c r="M11" s="242"/>
      <c r="N11" s="238"/>
      <c r="O11" s="243">
        <f>SUMIF($L$26:$L$963,"INFO",$R$26:$R$963)</f>
        <v>3.5499999999999994</v>
      </c>
      <c r="P11" s="233">
        <f>SUMIF($L$26:$L$963,"INFO",$S$26:$S$963)</f>
        <v>0.5</v>
      </c>
      <c r="Q11" s="234">
        <f>O11-P11</f>
        <v>3.0499999999999994</v>
      </c>
      <c r="R11" s="244"/>
      <c r="S11" s="244"/>
      <c r="T11" s="138"/>
      <c r="U11" s="139"/>
      <c r="V11" s="139"/>
      <c r="W11" s="140"/>
      <c r="X11" s="142"/>
      <c r="Y11" s="16"/>
      <c r="Z11" s="15"/>
      <c r="AA11" s="15"/>
      <c r="AB11" s="15"/>
      <c r="AC11" s="15"/>
      <c r="AD11" s="15"/>
      <c r="AE11" s="15"/>
    </row>
    <row r="12" spans="1:31" ht="16.5" thickBot="1">
      <c r="A12" s="409"/>
      <c r="B12" s="187"/>
      <c r="C12" s="187" t="s">
        <v>75</v>
      </c>
      <c r="D12" s="138"/>
      <c r="E12" s="138"/>
      <c r="F12" s="138"/>
      <c r="G12" s="138"/>
      <c r="H12" s="15"/>
      <c r="I12" s="15"/>
      <c r="J12" s="143"/>
      <c r="K12" s="2"/>
      <c r="L12" s="241" t="s">
        <v>84</v>
      </c>
      <c r="M12" s="242"/>
      <c r="N12" s="238"/>
      <c r="O12" s="233">
        <f>SUMIF($L$26:$L$963,"MOB",$R$26:$R$963)</f>
        <v>4.18</v>
      </c>
      <c r="P12" s="233">
        <f>SUMIF($L$26:$L$963,"MOB",$S$26:$S$963)</f>
        <v>0</v>
      </c>
      <c r="Q12" s="234">
        <f aca="true" t="shared" si="0" ref="Q12:Q19">O12-P12</f>
        <v>4.18</v>
      </c>
      <c r="R12" s="244"/>
      <c r="S12" s="244"/>
      <c r="T12" s="138"/>
      <c r="U12" s="139"/>
      <c r="V12" s="139"/>
      <c r="W12" s="140"/>
      <c r="X12" s="142"/>
      <c r="Y12" s="16"/>
      <c r="Z12" s="15"/>
      <c r="AA12" s="15"/>
      <c r="AB12" s="15"/>
      <c r="AC12" s="15"/>
      <c r="AD12" s="15"/>
      <c r="AE12" s="15"/>
    </row>
    <row r="13" spans="1:31" ht="16.5" thickBot="1">
      <c r="A13" s="408" t="s">
        <v>15</v>
      </c>
      <c r="B13" s="237" t="s">
        <v>100</v>
      </c>
      <c r="C13" s="187" t="s">
        <v>76</v>
      </c>
      <c r="D13" s="138"/>
      <c r="E13" s="138"/>
      <c r="F13" s="138"/>
      <c r="G13" s="138"/>
      <c r="H13" s="15"/>
      <c r="I13" s="15"/>
      <c r="J13" s="143"/>
      <c r="K13" s="2"/>
      <c r="L13" s="241" t="s">
        <v>85</v>
      </c>
      <c r="M13" s="242"/>
      <c r="N13" s="238"/>
      <c r="O13" s="233">
        <f>SUMIF($L$26:$L$956,"DIV",$R$26:$R$956)</f>
        <v>0.15</v>
      </c>
      <c r="P13" s="233">
        <f>SUMIF($L$26:$L$963,"DIV",$S$26:$S$963)</f>
        <v>0</v>
      </c>
      <c r="Q13" s="234">
        <f t="shared" si="0"/>
        <v>0.15</v>
      </c>
      <c r="R13" s="244"/>
      <c r="S13" s="244"/>
      <c r="T13" s="138"/>
      <c r="U13" s="139"/>
      <c r="V13" s="139"/>
      <c r="W13" s="140"/>
      <c r="X13" s="142"/>
      <c r="Y13" s="16"/>
      <c r="Z13" s="15"/>
      <c r="AA13" s="15"/>
      <c r="AB13" s="15"/>
      <c r="AC13" s="15"/>
      <c r="AD13" s="15"/>
      <c r="AE13" s="15"/>
    </row>
    <row r="14" spans="1:34" s="28" customFormat="1" ht="15.75" thickBot="1">
      <c r="A14" s="409"/>
      <c r="B14" s="187"/>
      <c r="C14" s="187" t="s">
        <v>77</v>
      </c>
      <c r="D14" s="27"/>
      <c r="E14" s="27"/>
      <c r="F14" s="27"/>
      <c r="G14" s="27"/>
      <c r="H14" s="11"/>
      <c r="I14" s="10"/>
      <c r="J14" s="10"/>
      <c r="K14" s="10"/>
      <c r="L14" s="241" t="s">
        <v>86</v>
      </c>
      <c r="M14" s="242"/>
      <c r="N14" s="238"/>
      <c r="O14" s="233">
        <f>SUMIF($L$26:$L$956,"LAB",$R$26:$R$956)</f>
        <v>0</v>
      </c>
      <c r="P14" s="233">
        <f>SUMIF($L$26:$L$963,"LAB",$S$26:$S$963)</f>
        <v>0</v>
      </c>
      <c r="Q14" s="234">
        <f t="shared" si="0"/>
        <v>0</v>
      </c>
      <c r="R14" s="245"/>
      <c r="S14" s="245"/>
      <c r="T14" s="11"/>
      <c r="U14" s="11"/>
      <c r="V14" s="11"/>
      <c r="W14" s="11"/>
      <c r="X14" s="10"/>
      <c r="Y14" s="10"/>
      <c r="Z14" s="10"/>
      <c r="AA14" s="10"/>
      <c r="AB14" s="10"/>
      <c r="AC14" s="10"/>
      <c r="AD14" s="10"/>
      <c r="AE14" s="11"/>
      <c r="AF14" s="27"/>
      <c r="AG14" s="27"/>
      <c r="AH14" s="8"/>
    </row>
    <row r="15" spans="1:31" ht="16.5" thickBot="1">
      <c r="A15" s="408" t="s">
        <v>65</v>
      </c>
      <c r="B15" s="237" t="s">
        <v>100</v>
      </c>
      <c r="C15" s="187" t="s">
        <v>78</v>
      </c>
      <c r="D15" s="138"/>
      <c r="E15" s="138"/>
      <c r="F15" s="138"/>
      <c r="G15" s="138"/>
      <c r="H15" s="15"/>
      <c r="I15" s="15"/>
      <c r="J15" s="143"/>
      <c r="K15" s="2"/>
      <c r="L15" s="241" t="s">
        <v>87</v>
      </c>
      <c r="M15" s="242"/>
      <c r="N15" s="238"/>
      <c r="O15" s="233">
        <f>SUMIF($L$26:$L$956,"FRAG",$R$26:$R$956)</f>
        <v>0</v>
      </c>
      <c r="P15" s="233">
        <f>SUMIF($L$26:$L$963,"FRAG",$S$26:$S$963)</f>
        <v>0</v>
      </c>
      <c r="Q15" s="234">
        <f t="shared" si="0"/>
        <v>0</v>
      </c>
      <c r="R15" s="244"/>
      <c r="S15" s="244"/>
      <c r="T15" s="138"/>
      <c r="U15" s="139"/>
      <c r="V15" s="139"/>
      <c r="W15" s="140"/>
      <c r="X15" s="142"/>
      <c r="Y15" s="16"/>
      <c r="Z15" s="15"/>
      <c r="AA15" s="15"/>
      <c r="AB15" s="15"/>
      <c r="AC15" s="15"/>
      <c r="AD15" s="15"/>
      <c r="AE15" s="15"/>
    </row>
    <row r="16" spans="1:31" ht="16.5" thickBot="1">
      <c r="A16" s="409"/>
      <c r="B16" s="187"/>
      <c r="C16" s="187" t="s">
        <v>79</v>
      </c>
      <c r="D16" s="138"/>
      <c r="E16" s="138"/>
      <c r="F16" s="138"/>
      <c r="G16" s="138"/>
      <c r="H16" s="15"/>
      <c r="I16" s="15"/>
      <c r="J16" s="143"/>
      <c r="K16" s="2"/>
      <c r="L16" s="241" t="s">
        <v>88</v>
      </c>
      <c r="M16" s="242"/>
      <c r="N16" s="238"/>
      <c r="O16" s="233">
        <f>SUMIF($L$26:$L$956,"VER",$R$26:$R$956)</f>
        <v>0</v>
      </c>
      <c r="P16" s="233">
        <f>SUMIF($L$26:$L$963,"VER",$S$26:$S$963)</f>
        <v>0</v>
      </c>
      <c r="Q16" s="234">
        <f t="shared" si="0"/>
        <v>0</v>
      </c>
      <c r="R16" s="244"/>
      <c r="S16" s="244"/>
      <c r="T16" s="138"/>
      <c r="U16" s="139"/>
      <c r="V16" s="139"/>
      <c r="W16" s="140"/>
      <c r="X16" s="142"/>
      <c r="Y16" s="16"/>
      <c r="Z16" s="15"/>
      <c r="AA16" s="15"/>
      <c r="AB16" s="15"/>
      <c r="AC16" s="15"/>
      <c r="AD16" s="15"/>
      <c r="AE16" s="15"/>
    </row>
    <row r="17" spans="1:31" ht="16.5" thickBot="1">
      <c r="A17" s="137"/>
      <c r="B17" s="137"/>
      <c r="C17" s="2"/>
      <c r="D17" s="138"/>
      <c r="E17" s="138"/>
      <c r="F17" s="138"/>
      <c r="G17" s="138"/>
      <c r="H17" s="15"/>
      <c r="I17" s="15"/>
      <c r="J17" s="143"/>
      <c r="K17" s="2"/>
      <c r="L17" s="241" t="s">
        <v>89</v>
      </c>
      <c r="M17" s="242"/>
      <c r="N17" s="238"/>
      <c r="O17" s="233">
        <f>SUMIF($L$26:$L$963,"ROC",$R$26:$R$963)</f>
        <v>0</v>
      </c>
      <c r="P17" s="233">
        <f>SUMIF($L$26:$L$963,"ROC",$S$26:$S$963)</f>
        <v>0</v>
      </c>
      <c r="Q17" s="234">
        <f t="shared" si="0"/>
        <v>0</v>
      </c>
      <c r="R17" s="244"/>
      <c r="S17" s="244"/>
      <c r="T17" s="138"/>
      <c r="U17" s="139"/>
      <c r="V17" s="139"/>
      <c r="W17" s="140"/>
      <c r="X17" s="142"/>
      <c r="Y17" s="16"/>
      <c r="Z17" s="15"/>
      <c r="AA17" s="15"/>
      <c r="AB17" s="15"/>
      <c r="AC17" s="15"/>
      <c r="AD17" s="15"/>
      <c r="AE17" s="15"/>
    </row>
    <row r="18" spans="1:34" s="28" customFormat="1" ht="15.75" thickBot="1">
      <c r="A18" s="50"/>
      <c r="B18" s="27"/>
      <c r="C18" s="29"/>
      <c r="D18" s="27"/>
      <c r="E18" s="27"/>
      <c r="F18" s="27"/>
      <c r="G18" s="27"/>
      <c r="H18" s="11"/>
      <c r="I18" s="10"/>
      <c r="J18" s="10"/>
      <c r="K18" s="10"/>
      <c r="L18" s="241" t="s">
        <v>96</v>
      </c>
      <c r="M18" s="242"/>
      <c r="N18" s="238"/>
      <c r="O18" s="233">
        <f>SUMIF($Y$26:$Y$963,"DOCBUR",$AB$26:$AB$963)</f>
        <v>0.42</v>
      </c>
      <c r="P18" s="233">
        <f>SUMIF($Y$26:$Y$963,"DOCBUR",$AC$26:$AC$963)</f>
        <v>0</v>
      </c>
      <c r="Q18" s="234">
        <f t="shared" si="0"/>
        <v>0.42</v>
      </c>
      <c r="R18" s="245"/>
      <c r="S18" s="245"/>
      <c r="T18" s="11"/>
      <c r="U18" s="11"/>
      <c r="V18" s="11"/>
      <c r="W18" s="11"/>
      <c r="X18" s="10"/>
      <c r="Y18" s="10"/>
      <c r="Z18" s="10"/>
      <c r="AA18" s="10"/>
      <c r="AB18" s="10"/>
      <c r="AC18" s="10"/>
      <c r="AD18" s="10"/>
      <c r="AE18" s="11"/>
      <c r="AF18" s="27"/>
      <c r="AG18" s="27"/>
      <c r="AH18" s="8"/>
    </row>
    <row r="19" spans="1:31" ht="16.5" thickBot="1">
      <c r="A19" s="137"/>
      <c r="B19" s="137"/>
      <c r="C19" s="2"/>
      <c r="D19" s="138"/>
      <c r="E19" s="138"/>
      <c r="F19" s="138"/>
      <c r="G19" s="138"/>
      <c r="H19" s="15"/>
      <c r="I19" s="15"/>
      <c r="J19" s="143"/>
      <c r="K19" s="2"/>
      <c r="L19" s="241" t="s">
        <v>97</v>
      </c>
      <c r="M19" s="242"/>
      <c r="N19" s="238"/>
      <c r="O19" s="233">
        <f>SUMIF($Y$26:$Y$963,"DOCBIBLIO",$AB$26:$AB$963)</f>
        <v>0</v>
      </c>
      <c r="P19" s="233">
        <f>SUMIF($Y$26:$Y$963,"DOCBIBLIO",$AC$26:$AC$963)</f>
        <v>0</v>
      </c>
      <c r="Q19" s="234">
        <f t="shared" si="0"/>
        <v>0</v>
      </c>
      <c r="R19" s="244"/>
      <c r="S19" s="244"/>
      <c r="T19" s="138"/>
      <c r="U19" s="139"/>
      <c r="V19" s="139"/>
      <c r="W19" s="140"/>
      <c r="X19" s="142"/>
      <c r="Y19" s="16"/>
      <c r="Z19" s="15"/>
      <c r="AA19" s="15"/>
      <c r="AB19" s="15"/>
      <c r="AC19" s="15"/>
      <c r="AD19" s="15"/>
      <c r="AE19" s="15"/>
    </row>
    <row r="20" spans="1:31" ht="15.75">
      <c r="A20" s="137"/>
      <c r="B20" s="137"/>
      <c r="C20" s="2"/>
      <c r="D20" s="138"/>
      <c r="E20" s="138"/>
      <c r="F20" s="138"/>
      <c r="G20" s="138"/>
      <c r="H20" s="15"/>
      <c r="I20" s="15"/>
      <c r="J20" s="143"/>
      <c r="K20" s="2"/>
      <c r="L20" s="137"/>
      <c r="M20" s="138"/>
      <c r="N20" s="138"/>
      <c r="O20" s="139"/>
      <c r="P20" s="140"/>
      <c r="Q20" s="142"/>
      <c r="R20" s="244"/>
      <c r="S20" s="244"/>
      <c r="T20" s="138"/>
      <c r="U20" s="139"/>
      <c r="V20" s="139"/>
      <c r="W20" s="140"/>
      <c r="X20" s="142"/>
      <c r="Y20" s="16"/>
      <c r="Z20" s="15"/>
      <c r="AA20" s="15"/>
      <c r="AB20" s="15"/>
      <c r="AC20" s="15"/>
      <c r="AD20" s="15"/>
      <c r="AE20" s="15"/>
    </row>
    <row r="21" spans="1:34" s="28" customFormat="1" ht="13.5" thickBot="1">
      <c r="A21" s="50"/>
      <c r="B21" s="27"/>
      <c r="C21" s="29"/>
      <c r="D21" s="27"/>
      <c r="E21" s="27"/>
      <c r="F21" s="27"/>
      <c r="G21" s="27"/>
      <c r="H21" s="11"/>
      <c r="I21" s="10"/>
      <c r="J21" s="10"/>
      <c r="K21" s="10"/>
      <c r="L21" s="27"/>
      <c r="M21" s="27"/>
      <c r="N21" s="27"/>
      <c r="O21" s="27"/>
      <c r="P21" s="27"/>
      <c r="Q21" s="27"/>
      <c r="R21" s="27"/>
      <c r="S21" s="27"/>
      <c r="T21" s="11"/>
      <c r="U21" s="11"/>
      <c r="V21" s="11"/>
      <c r="W21" s="11"/>
      <c r="X21" s="10"/>
      <c r="Y21" s="10"/>
      <c r="Z21" s="10"/>
      <c r="AA21" s="10"/>
      <c r="AB21" s="10"/>
      <c r="AC21" s="10"/>
      <c r="AD21" s="10"/>
      <c r="AE21" s="11"/>
      <c r="AF21" s="27"/>
      <c r="AG21" s="27"/>
      <c r="AH21" s="8"/>
    </row>
    <row r="22" spans="1:31" ht="12.75">
      <c r="A22" s="375" t="s">
        <v>16</v>
      </c>
      <c r="B22" s="376"/>
      <c r="C22" s="377"/>
      <c r="D22" s="377"/>
      <c r="E22" s="377"/>
      <c r="F22" s="377"/>
      <c r="G22" s="378"/>
      <c r="H22" s="372" t="s">
        <v>27</v>
      </c>
      <c r="I22" s="373"/>
      <c r="J22" s="373"/>
      <c r="K22" s="374"/>
      <c r="L22" s="372" t="s">
        <v>55</v>
      </c>
      <c r="M22" s="373"/>
      <c r="N22" s="373"/>
      <c r="O22" s="373"/>
      <c r="P22" s="373"/>
      <c r="Q22" s="373"/>
      <c r="R22" s="374"/>
      <c r="S22" s="163"/>
      <c r="T22" s="390" t="s">
        <v>95</v>
      </c>
      <c r="U22" s="391"/>
      <c r="V22" s="391"/>
      <c r="W22" s="391"/>
      <c r="X22" s="391"/>
      <c r="Y22" s="404" t="s">
        <v>35</v>
      </c>
      <c r="Z22" s="405"/>
      <c r="AA22" s="405"/>
      <c r="AB22" s="405"/>
      <c r="AC22" s="191"/>
      <c r="AD22" s="167"/>
      <c r="AE22" s="395" t="s">
        <v>0</v>
      </c>
    </row>
    <row r="23" spans="1:31" ht="12.75" customHeight="1">
      <c r="A23" s="382" t="s">
        <v>24</v>
      </c>
      <c r="B23" s="384" t="s">
        <v>25</v>
      </c>
      <c r="C23" s="385"/>
      <c r="D23" s="385"/>
      <c r="E23" s="385"/>
      <c r="F23" s="386"/>
      <c r="G23" s="383" t="s">
        <v>19</v>
      </c>
      <c r="H23" s="379"/>
      <c r="I23" s="380"/>
      <c r="J23" s="380"/>
      <c r="K23" s="381" t="s">
        <v>22</v>
      </c>
      <c r="L23" s="392" t="s">
        <v>4</v>
      </c>
      <c r="M23" s="393" t="s">
        <v>26</v>
      </c>
      <c r="N23" s="393" t="s">
        <v>20</v>
      </c>
      <c r="O23" s="380" t="s">
        <v>30</v>
      </c>
      <c r="P23" s="380"/>
      <c r="Q23" s="380"/>
      <c r="R23" s="388" t="s">
        <v>722</v>
      </c>
      <c r="S23" s="388" t="s">
        <v>92</v>
      </c>
      <c r="T23" s="379" t="s">
        <v>90</v>
      </c>
      <c r="U23" s="387" t="s">
        <v>44</v>
      </c>
      <c r="V23" s="387" t="s">
        <v>93</v>
      </c>
      <c r="W23" s="387" t="s">
        <v>48</v>
      </c>
      <c r="X23" s="394" t="s">
        <v>45</v>
      </c>
      <c r="Y23" s="401" t="s">
        <v>31</v>
      </c>
      <c r="Z23" s="399" t="s">
        <v>26</v>
      </c>
      <c r="AA23" s="399" t="s">
        <v>724</v>
      </c>
      <c r="AB23" s="399" t="s">
        <v>723</v>
      </c>
      <c r="AC23" s="387" t="s">
        <v>92</v>
      </c>
      <c r="AD23" s="398" t="s">
        <v>56</v>
      </c>
      <c r="AE23" s="396"/>
    </row>
    <row r="24" spans="1:31" ht="23.25" customHeight="1">
      <c r="A24" s="382"/>
      <c r="B24" s="25" t="s">
        <v>37</v>
      </c>
      <c r="C24" s="51" t="s">
        <v>17</v>
      </c>
      <c r="D24" s="51" t="s">
        <v>18</v>
      </c>
      <c r="E24" s="51" t="s">
        <v>23</v>
      </c>
      <c r="F24" s="120" t="s">
        <v>41</v>
      </c>
      <c r="G24" s="383" t="s">
        <v>19</v>
      </c>
      <c r="H24" s="123" t="s">
        <v>17</v>
      </c>
      <c r="I24" s="12" t="s">
        <v>18</v>
      </c>
      <c r="J24" s="12" t="s">
        <v>19</v>
      </c>
      <c r="K24" s="381"/>
      <c r="L24" s="392"/>
      <c r="M24" s="393" t="s">
        <v>26</v>
      </c>
      <c r="N24" s="393" t="s">
        <v>20</v>
      </c>
      <c r="O24" s="51" t="s">
        <v>80</v>
      </c>
      <c r="P24" s="51" t="s">
        <v>81</v>
      </c>
      <c r="Q24" s="51" t="s">
        <v>21</v>
      </c>
      <c r="R24" s="410"/>
      <c r="S24" s="389"/>
      <c r="T24" s="379"/>
      <c r="U24" s="387"/>
      <c r="V24" s="387"/>
      <c r="W24" s="387"/>
      <c r="X24" s="387"/>
      <c r="Y24" s="402"/>
      <c r="Z24" s="400"/>
      <c r="AA24" s="400"/>
      <c r="AB24" s="400"/>
      <c r="AC24" s="403"/>
      <c r="AD24" s="398"/>
      <c r="AE24" s="397"/>
    </row>
    <row r="25" spans="1:31" ht="12.75">
      <c r="A25" s="213"/>
      <c r="B25" s="214"/>
      <c r="C25" s="215"/>
      <c r="D25" s="215"/>
      <c r="E25" s="215"/>
      <c r="F25" s="215"/>
      <c r="G25" s="216"/>
      <c r="H25" s="217"/>
      <c r="I25" s="218"/>
      <c r="J25" s="218"/>
      <c r="K25" s="219"/>
      <c r="L25" s="213"/>
      <c r="M25" s="220"/>
      <c r="N25" s="220"/>
      <c r="O25" s="215"/>
      <c r="P25" s="215"/>
      <c r="Q25" s="215"/>
      <c r="R25" s="221"/>
      <c r="S25" s="222"/>
      <c r="T25" s="223"/>
      <c r="U25" s="223"/>
      <c r="V25" s="223"/>
      <c r="W25" s="223"/>
      <c r="X25" s="223"/>
      <c r="Y25" s="225"/>
      <c r="Z25" s="223"/>
      <c r="AA25" s="223"/>
      <c r="AB25" s="223"/>
      <c r="AC25" s="223"/>
      <c r="AD25" s="224"/>
      <c r="AE25" s="221"/>
    </row>
    <row r="26" spans="1:31" s="22" customFormat="1" ht="12.75">
      <c r="A26" s="199" t="s">
        <v>718</v>
      </c>
      <c r="B26" s="200" t="s">
        <v>122</v>
      </c>
      <c r="C26" s="339" t="s">
        <v>733</v>
      </c>
      <c r="D26" s="345" t="s">
        <v>145</v>
      </c>
      <c r="E26" s="346" t="s">
        <v>764</v>
      </c>
      <c r="F26" s="354" t="s">
        <v>793</v>
      </c>
      <c r="G26" s="348" t="s">
        <v>683</v>
      </c>
      <c r="H26" s="353">
        <v>1222</v>
      </c>
      <c r="I26" s="354">
        <v>2</v>
      </c>
      <c r="J26" s="367" t="s">
        <v>775</v>
      </c>
      <c r="K26" s="355"/>
      <c r="L26" s="201" t="s">
        <v>32</v>
      </c>
      <c r="M26" s="205" t="s">
        <v>117</v>
      </c>
      <c r="N26" s="205">
        <v>1</v>
      </c>
      <c r="O26" s="205">
        <v>84</v>
      </c>
      <c r="P26" s="205">
        <v>40</v>
      </c>
      <c r="Q26" s="205">
        <v>154</v>
      </c>
      <c r="R26" s="206">
        <v>0.6</v>
      </c>
      <c r="S26" s="231">
        <f>IF(T26="O",R26,0)</f>
        <v>0</v>
      </c>
      <c r="T26" s="207" t="s">
        <v>719</v>
      </c>
      <c r="U26" s="202"/>
      <c r="V26" s="202"/>
      <c r="W26" s="208"/>
      <c r="X26" s="208"/>
      <c r="Y26" s="209" t="s">
        <v>60</v>
      </c>
      <c r="Z26" s="210"/>
      <c r="AA26" s="202">
        <v>3</v>
      </c>
      <c r="AB26" s="202">
        <v>0.18</v>
      </c>
      <c r="AC26" s="235">
        <f>IF(AD26="O",AB26,0)</f>
        <v>0</v>
      </c>
      <c r="AD26" s="211" t="s">
        <v>719</v>
      </c>
      <c r="AE26" s="212" t="s">
        <v>147</v>
      </c>
    </row>
    <row r="27" spans="1:31" s="22" customFormat="1" ht="12.75">
      <c r="A27" s="199" t="s">
        <v>718</v>
      </c>
      <c r="B27" s="200" t="s">
        <v>122</v>
      </c>
      <c r="C27" s="339" t="s">
        <v>733</v>
      </c>
      <c r="D27" s="345" t="s">
        <v>145</v>
      </c>
      <c r="E27" s="346" t="s">
        <v>764</v>
      </c>
      <c r="F27" s="354" t="s">
        <v>793</v>
      </c>
      <c r="G27" s="348" t="s">
        <v>684</v>
      </c>
      <c r="H27" s="353">
        <v>1222</v>
      </c>
      <c r="I27" s="354">
        <v>2</v>
      </c>
      <c r="J27" s="367" t="s">
        <v>775</v>
      </c>
      <c r="K27" s="355"/>
      <c r="L27" s="201" t="s">
        <v>32</v>
      </c>
      <c r="M27" s="205" t="s">
        <v>117</v>
      </c>
      <c r="N27" s="205">
        <v>1</v>
      </c>
      <c r="O27" s="205">
        <v>84</v>
      </c>
      <c r="P27" s="205">
        <v>40</v>
      </c>
      <c r="Q27" s="205">
        <v>154</v>
      </c>
      <c r="R27" s="206">
        <v>0.6</v>
      </c>
      <c r="S27" s="231">
        <f>IF(T27="O",R27,0)</f>
        <v>0</v>
      </c>
      <c r="T27" s="207" t="s">
        <v>719</v>
      </c>
      <c r="U27" s="202"/>
      <c r="V27" s="202"/>
      <c r="W27" s="208"/>
      <c r="X27" s="208"/>
      <c r="Y27" s="209" t="s">
        <v>60</v>
      </c>
      <c r="Z27" s="210"/>
      <c r="AA27" s="202">
        <v>2</v>
      </c>
      <c r="AB27" s="202">
        <v>0.12</v>
      </c>
      <c r="AC27" s="235">
        <f>IF(AD27="O",AB27,0)</f>
        <v>0</v>
      </c>
      <c r="AD27" s="211" t="s">
        <v>719</v>
      </c>
      <c r="AE27" s="212" t="s">
        <v>147</v>
      </c>
    </row>
    <row r="28" spans="1:31" s="22" customFormat="1" ht="12.75">
      <c r="A28" s="199" t="s">
        <v>718</v>
      </c>
      <c r="B28" s="200" t="s">
        <v>122</v>
      </c>
      <c r="C28" s="339" t="s">
        <v>733</v>
      </c>
      <c r="D28" s="200" t="s">
        <v>145</v>
      </c>
      <c r="E28" s="195" t="s">
        <v>764</v>
      </c>
      <c r="F28" s="300" t="s">
        <v>761</v>
      </c>
      <c r="G28" s="226" t="s">
        <v>685</v>
      </c>
      <c r="H28" s="54">
        <v>1213</v>
      </c>
      <c r="I28" s="56" t="s">
        <v>762</v>
      </c>
      <c r="J28" s="301" t="s">
        <v>763</v>
      </c>
      <c r="K28" s="57"/>
      <c r="L28" s="201" t="s">
        <v>32</v>
      </c>
      <c r="M28" s="53" t="s">
        <v>124</v>
      </c>
      <c r="N28" s="205">
        <v>1</v>
      </c>
      <c r="O28" s="53">
        <v>100</v>
      </c>
      <c r="P28" s="53">
        <v>45</v>
      </c>
      <c r="Q28" s="53">
        <v>100</v>
      </c>
      <c r="R28" s="55">
        <f>(O28*P28*Q28)/1000000</f>
        <v>0.45</v>
      </c>
      <c r="S28" s="231">
        <f>IF(T28="O",R28,0)</f>
        <v>0</v>
      </c>
      <c r="T28" s="207" t="s">
        <v>719</v>
      </c>
      <c r="U28" s="56"/>
      <c r="V28" s="56"/>
      <c r="W28" s="121"/>
      <c r="X28" s="121"/>
      <c r="Y28" s="171"/>
      <c r="Z28" s="58"/>
      <c r="AA28" s="56"/>
      <c r="AB28" s="188"/>
      <c r="AC28" s="235">
        <f>IF(AD28="O",AB28,0)</f>
        <v>0</v>
      </c>
      <c r="AD28" s="168"/>
      <c r="AE28" s="59"/>
    </row>
    <row r="29" spans="1:31" s="22" customFormat="1" ht="12.75">
      <c r="A29" s="199" t="s">
        <v>718</v>
      </c>
      <c r="B29" s="200" t="s">
        <v>122</v>
      </c>
      <c r="C29" s="339" t="s">
        <v>733</v>
      </c>
      <c r="D29" s="345" t="s">
        <v>145</v>
      </c>
      <c r="E29" s="346" t="s">
        <v>764</v>
      </c>
      <c r="F29" s="354" t="s">
        <v>793</v>
      </c>
      <c r="G29" s="348" t="s">
        <v>686</v>
      </c>
      <c r="H29" s="353">
        <v>1222</v>
      </c>
      <c r="I29" s="354">
        <v>2</v>
      </c>
      <c r="J29" s="367" t="s">
        <v>775</v>
      </c>
      <c r="K29" s="355"/>
      <c r="L29" s="201" t="s">
        <v>32</v>
      </c>
      <c r="M29" s="205" t="s">
        <v>149</v>
      </c>
      <c r="N29" s="205">
        <v>1</v>
      </c>
      <c r="O29" s="205">
        <v>160</v>
      </c>
      <c r="P29" s="205">
        <v>80</v>
      </c>
      <c r="Q29" s="205">
        <v>73</v>
      </c>
      <c r="R29" s="206">
        <v>0.92</v>
      </c>
      <c r="S29" s="231">
        <f aca="true" t="shared" si="1" ref="S29:S45">IF(T29="O",R29,0)</f>
        <v>0</v>
      </c>
      <c r="T29" s="207" t="s">
        <v>719</v>
      </c>
      <c r="U29" s="202"/>
      <c r="V29" s="202"/>
      <c r="W29" s="208"/>
      <c r="X29" s="208"/>
      <c r="Y29" s="209"/>
      <c r="Z29" s="210"/>
      <c r="AA29" s="202"/>
      <c r="AB29" s="202"/>
      <c r="AC29" s="235">
        <f aca="true" t="shared" si="2" ref="AC29:AC45">IF(AD29="O",AB29,0)</f>
        <v>0</v>
      </c>
      <c r="AD29" s="211"/>
      <c r="AE29" s="212" t="s">
        <v>147</v>
      </c>
    </row>
    <row r="30" spans="1:31" s="22" customFormat="1" ht="12.75">
      <c r="A30" s="199" t="s">
        <v>718</v>
      </c>
      <c r="B30" s="200" t="s">
        <v>122</v>
      </c>
      <c r="C30" s="339" t="s">
        <v>733</v>
      </c>
      <c r="D30" s="345" t="s">
        <v>145</v>
      </c>
      <c r="E30" s="346" t="s">
        <v>764</v>
      </c>
      <c r="F30" s="354" t="s">
        <v>793</v>
      </c>
      <c r="G30" s="348" t="s">
        <v>687</v>
      </c>
      <c r="H30" s="353">
        <v>1222</v>
      </c>
      <c r="I30" s="354">
        <v>2</v>
      </c>
      <c r="J30" s="367" t="s">
        <v>775</v>
      </c>
      <c r="K30" s="355"/>
      <c r="L30" s="201" t="s">
        <v>32</v>
      </c>
      <c r="M30" s="205" t="s">
        <v>149</v>
      </c>
      <c r="N30" s="205">
        <v>1</v>
      </c>
      <c r="O30" s="205">
        <v>160</v>
      </c>
      <c r="P30" s="205">
        <v>80</v>
      </c>
      <c r="Q30" s="205">
        <v>73</v>
      </c>
      <c r="R30" s="206">
        <v>0.92</v>
      </c>
      <c r="S30" s="231">
        <f t="shared" si="1"/>
        <v>0</v>
      </c>
      <c r="T30" s="207" t="s">
        <v>719</v>
      </c>
      <c r="U30" s="202"/>
      <c r="V30" s="202"/>
      <c r="W30" s="208"/>
      <c r="X30" s="208"/>
      <c r="Y30" s="209"/>
      <c r="Z30" s="210"/>
      <c r="AA30" s="202"/>
      <c r="AB30" s="202"/>
      <c r="AC30" s="235">
        <f t="shared" si="2"/>
        <v>0</v>
      </c>
      <c r="AD30" s="211"/>
      <c r="AE30" s="212" t="s">
        <v>147</v>
      </c>
    </row>
    <row r="31" spans="1:31" s="22" customFormat="1" ht="12.75">
      <c r="A31" s="199" t="s">
        <v>718</v>
      </c>
      <c r="B31" s="200" t="s">
        <v>122</v>
      </c>
      <c r="C31" s="339" t="s">
        <v>733</v>
      </c>
      <c r="D31" s="345" t="s">
        <v>145</v>
      </c>
      <c r="E31" s="346" t="s">
        <v>764</v>
      </c>
      <c r="F31" s="350" t="s">
        <v>793</v>
      </c>
      <c r="G31" s="348" t="s">
        <v>688</v>
      </c>
      <c r="H31" s="353">
        <v>1222</v>
      </c>
      <c r="I31" s="354">
        <v>2</v>
      </c>
      <c r="J31" s="367" t="s">
        <v>775</v>
      </c>
      <c r="K31" s="352"/>
      <c r="L31" s="201" t="s">
        <v>49</v>
      </c>
      <c r="M31" s="53" t="s">
        <v>725</v>
      </c>
      <c r="N31" s="205">
        <v>1</v>
      </c>
      <c r="O31" s="53"/>
      <c r="P31" s="53"/>
      <c r="Q31" s="53"/>
      <c r="R31" s="55">
        <v>0.15</v>
      </c>
      <c r="S31" s="231">
        <f t="shared" si="1"/>
        <v>0</v>
      </c>
      <c r="T31" s="207" t="s">
        <v>719</v>
      </c>
      <c r="U31" s="56"/>
      <c r="V31" s="56"/>
      <c r="W31" s="121"/>
      <c r="X31" s="121"/>
      <c r="Y31" s="171"/>
      <c r="Z31" s="58"/>
      <c r="AA31" s="56"/>
      <c r="AB31" s="188"/>
      <c r="AC31" s="235">
        <f t="shared" si="2"/>
        <v>0</v>
      </c>
      <c r="AD31" s="168"/>
      <c r="AE31" s="59"/>
    </row>
    <row r="32" spans="1:31" s="22" customFormat="1" ht="12.75">
      <c r="A32" s="199" t="s">
        <v>718</v>
      </c>
      <c r="B32" s="200" t="s">
        <v>122</v>
      </c>
      <c r="C32" s="339" t="s">
        <v>733</v>
      </c>
      <c r="D32" s="345" t="s">
        <v>145</v>
      </c>
      <c r="E32" s="346" t="s">
        <v>764</v>
      </c>
      <c r="F32" s="350" t="s">
        <v>793</v>
      </c>
      <c r="G32" s="348" t="s">
        <v>689</v>
      </c>
      <c r="H32" s="353">
        <v>1222</v>
      </c>
      <c r="I32" s="354">
        <v>2</v>
      </c>
      <c r="J32" s="367" t="s">
        <v>775</v>
      </c>
      <c r="K32" s="352"/>
      <c r="L32" s="54" t="s">
        <v>33</v>
      </c>
      <c r="M32" s="53" t="s">
        <v>113</v>
      </c>
      <c r="N32" s="205">
        <v>1</v>
      </c>
      <c r="O32" s="53"/>
      <c r="P32" s="53"/>
      <c r="Q32" s="53"/>
      <c r="R32" s="55">
        <v>0.5</v>
      </c>
      <c r="S32" s="231">
        <f t="shared" si="1"/>
        <v>0</v>
      </c>
      <c r="T32" s="207" t="s">
        <v>719</v>
      </c>
      <c r="U32" s="56"/>
      <c r="V32" s="56"/>
      <c r="W32" s="121"/>
      <c r="X32" s="121"/>
      <c r="Y32" s="171"/>
      <c r="Z32" s="58"/>
      <c r="AA32" s="56"/>
      <c r="AB32" s="188"/>
      <c r="AC32" s="235">
        <f t="shared" si="2"/>
        <v>0</v>
      </c>
      <c r="AD32" s="168"/>
      <c r="AE32" s="59"/>
    </row>
    <row r="33" spans="1:31" s="22" customFormat="1" ht="12.75">
      <c r="A33" s="199" t="s">
        <v>718</v>
      </c>
      <c r="B33" s="200" t="s">
        <v>122</v>
      </c>
      <c r="C33" s="339" t="s">
        <v>733</v>
      </c>
      <c r="D33" s="345" t="s">
        <v>145</v>
      </c>
      <c r="E33" s="346" t="s">
        <v>764</v>
      </c>
      <c r="F33" s="356"/>
      <c r="G33" s="348" t="s">
        <v>690</v>
      </c>
      <c r="H33" s="349"/>
      <c r="I33" s="350"/>
      <c r="J33" s="351"/>
      <c r="K33" s="352" t="s">
        <v>768</v>
      </c>
      <c r="L33" s="54" t="s">
        <v>33</v>
      </c>
      <c r="M33" s="53" t="s">
        <v>113</v>
      </c>
      <c r="N33" s="205">
        <v>1</v>
      </c>
      <c r="O33" s="127"/>
      <c r="P33" s="127"/>
      <c r="Q33" s="127"/>
      <c r="R33" s="128">
        <v>0.5</v>
      </c>
      <c r="S33" s="231">
        <f t="shared" si="1"/>
        <v>0</v>
      </c>
      <c r="T33" s="207" t="s">
        <v>719</v>
      </c>
      <c r="U33" s="129"/>
      <c r="V33" s="129"/>
      <c r="W33" s="130"/>
      <c r="X33" s="130"/>
      <c r="Y33" s="172"/>
      <c r="Z33" s="132"/>
      <c r="AA33" s="129"/>
      <c r="AB33" s="189"/>
      <c r="AC33" s="235">
        <f t="shared" si="2"/>
        <v>0</v>
      </c>
      <c r="AD33" s="169"/>
      <c r="AE33" s="133"/>
    </row>
    <row r="34" spans="1:31" s="22" customFormat="1" ht="12.75">
      <c r="A34" s="199" t="s">
        <v>718</v>
      </c>
      <c r="B34" s="200" t="s">
        <v>122</v>
      </c>
      <c r="C34" s="339" t="s">
        <v>733</v>
      </c>
      <c r="D34" s="345" t="s">
        <v>145</v>
      </c>
      <c r="E34" s="346" t="s">
        <v>764</v>
      </c>
      <c r="F34" s="358" t="s">
        <v>793</v>
      </c>
      <c r="G34" s="348" t="s">
        <v>691</v>
      </c>
      <c r="H34" s="349">
        <v>1222</v>
      </c>
      <c r="I34" s="350">
        <v>2</v>
      </c>
      <c r="J34" s="368" t="s">
        <v>775</v>
      </c>
      <c r="K34" s="352"/>
      <c r="L34" s="54" t="s">
        <v>33</v>
      </c>
      <c r="M34" s="53" t="s">
        <v>113</v>
      </c>
      <c r="N34" s="205">
        <v>1</v>
      </c>
      <c r="O34" s="127"/>
      <c r="P34" s="127"/>
      <c r="Q34" s="127"/>
      <c r="R34" s="128">
        <v>0.5</v>
      </c>
      <c r="S34" s="231">
        <f t="shared" si="1"/>
        <v>0</v>
      </c>
      <c r="T34" s="207" t="s">
        <v>719</v>
      </c>
      <c r="U34" s="129"/>
      <c r="V34" s="129"/>
      <c r="W34" s="130"/>
      <c r="X34" s="130"/>
      <c r="Y34" s="172"/>
      <c r="Z34" s="132"/>
      <c r="AA34" s="129"/>
      <c r="AB34" s="189"/>
      <c r="AC34" s="235">
        <f t="shared" si="2"/>
        <v>0</v>
      </c>
      <c r="AD34" s="169"/>
      <c r="AE34" s="133"/>
    </row>
    <row r="35" spans="1:31" s="22" customFormat="1" ht="12.75">
      <c r="A35" s="199" t="s">
        <v>718</v>
      </c>
      <c r="B35" s="200" t="s">
        <v>122</v>
      </c>
      <c r="C35" s="339" t="s">
        <v>733</v>
      </c>
      <c r="D35" s="345" t="s">
        <v>145</v>
      </c>
      <c r="E35" s="346" t="s">
        <v>764</v>
      </c>
      <c r="F35" s="358" t="s">
        <v>793</v>
      </c>
      <c r="G35" s="348" t="s">
        <v>692</v>
      </c>
      <c r="H35" s="349">
        <v>1222</v>
      </c>
      <c r="I35" s="350">
        <v>2</v>
      </c>
      <c r="J35" s="368" t="s">
        <v>775</v>
      </c>
      <c r="K35" s="352"/>
      <c r="L35" s="54" t="s">
        <v>33</v>
      </c>
      <c r="M35" s="53" t="s">
        <v>113</v>
      </c>
      <c r="N35" s="205">
        <v>1</v>
      </c>
      <c r="O35" s="127"/>
      <c r="P35" s="127"/>
      <c r="Q35" s="127"/>
      <c r="R35" s="128">
        <v>0.5</v>
      </c>
      <c r="S35" s="231">
        <f t="shared" si="1"/>
        <v>0</v>
      </c>
      <c r="T35" s="165" t="s">
        <v>719</v>
      </c>
      <c r="U35" s="129"/>
      <c r="V35" s="129"/>
      <c r="W35" s="130"/>
      <c r="X35" s="130"/>
      <c r="Y35" s="172"/>
      <c r="Z35" s="132"/>
      <c r="AA35" s="129"/>
      <c r="AB35" s="189"/>
      <c r="AC35" s="235">
        <f t="shared" si="2"/>
        <v>0</v>
      </c>
      <c r="AD35" s="169"/>
      <c r="AE35" s="133"/>
    </row>
    <row r="36" spans="1:31" s="22" customFormat="1" ht="12.75">
      <c r="A36" s="199" t="s">
        <v>718</v>
      </c>
      <c r="B36" s="200" t="s">
        <v>122</v>
      </c>
      <c r="C36" s="339" t="s">
        <v>733</v>
      </c>
      <c r="D36" s="345" t="s">
        <v>145</v>
      </c>
      <c r="E36" s="346" t="s">
        <v>764</v>
      </c>
      <c r="F36" s="358" t="s">
        <v>793</v>
      </c>
      <c r="G36" s="348" t="s">
        <v>693</v>
      </c>
      <c r="H36" s="349">
        <v>1222</v>
      </c>
      <c r="I36" s="350">
        <v>2</v>
      </c>
      <c r="J36" s="368" t="s">
        <v>775</v>
      </c>
      <c r="K36" s="360"/>
      <c r="L36" s="54" t="s">
        <v>33</v>
      </c>
      <c r="M36" s="127" t="s">
        <v>113</v>
      </c>
      <c r="N36" s="205">
        <v>1</v>
      </c>
      <c r="O36" s="127"/>
      <c r="P36" s="127"/>
      <c r="Q36" s="127"/>
      <c r="R36" s="128">
        <v>0.5</v>
      </c>
      <c r="S36" s="231">
        <f t="shared" si="1"/>
        <v>0.5</v>
      </c>
      <c r="T36" s="165" t="s">
        <v>99</v>
      </c>
      <c r="U36" s="129"/>
      <c r="V36" s="129"/>
      <c r="W36" s="130"/>
      <c r="X36" s="130"/>
      <c r="Y36" s="172"/>
      <c r="Z36" s="132"/>
      <c r="AA36" s="129"/>
      <c r="AB36" s="189"/>
      <c r="AC36" s="235">
        <f t="shared" si="2"/>
        <v>0</v>
      </c>
      <c r="AD36" s="169"/>
      <c r="AE36" s="133"/>
    </row>
    <row r="37" spans="1:31" s="22" customFormat="1" ht="12.75">
      <c r="A37" s="199" t="s">
        <v>718</v>
      </c>
      <c r="B37" s="200" t="s">
        <v>122</v>
      </c>
      <c r="C37" s="339" t="s">
        <v>733</v>
      </c>
      <c r="D37" s="345" t="s">
        <v>145</v>
      </c>
      <c r="E37" s="346" t="s">
        <v>764</v>
      </c>
      <c r="F37" s="358" t="s">
        <v>793</v>
      </c>
      <c r="G37" s="348" t="s">
        <v>694</v>
      </c>
      <c r="H37" s="349">
        <v>1222</v>
      </c>
      <c r="I37" s="350">
        <v>2</v>
      </c>
      <c r="J37" s="368" t="s">
        <v>775</v>
      </c>
      <c r="K37" s="360"/>
      <c r="L37" s="54" t="s">
        <v>33</v>
      </c>
      <c r="M37" s="127" t="s">
        <v>116</v>
      </c>
      <c r="N37" s="205">
        <v>1</v>
      </c>
      <c r="O37" s="127"/>
      <c r="P37" s="127"/>
      <c r="Q37" s="127"/>
      <c r="R37" s="128">
        <v>0.15</v>
      </c>
      <c r="S37" s="231">
        <f t="shared" si="1"/>
        <v>0</v>
      </c>
      <c r="T37" s="165" t="s">
        <v>719</v>
      </c>
      <c r="U37" s="129"/>
      <c r="V37" s="129"/>
      <c r="W37" s="130"/>
      <c r="X37" s="130"/>
      <c r="Y37" s="172"/>
      <c r="Z37" s="132"/>
      <c r="AA37" s="129"/>
      <c r="AB37" s="189"/>
      <c r="AC37" s="235">
        <f t="shared" si="2"/>
        <v>0</v>
      </c>
      <c r="AD37" s="169"/>
      <c r="AE37" s="133"/>
    </row>
    <row r="38" spans="1:31" s="22" customFormat="1" ht="12.75">
      <c r="A38" s="199" t="s">
        <v>718</v>
      </c>
      <c r="B38" s="200" t="s">
        <v>122</v>
      </c>
      <c r="C38" s="339" t="s">
        <v>733</v>
      </c>
      <c r="D38" s="345" t="s">
        <v>145</v>
      </c>
      <c r="E38" s="346" t="s">
        <v>764</v>
      </c>
      <c r="F38" s="358" t="s">
        <v>793</v>
      </c>
      <c r="G38" s="348" t="s">
        <v>695</v>
      </c>
      <c r="H38" s="349">
        <v>1222</v>
      </c>
      <c r="I38" s="350">
        <v>2</v>
      </c>
      <c r="J38" s="368" t="s">
        <v>775</v>
      </c>
      <c r="K38" s="360"/>
      <c r="L38" s="54" t="s">
        <v>33</v>
      </c>
      <c r="M38" s="127" t="s">
        <v>116</v>
      </c>
      <c r="N38" s="205">
        <v>1</v>
      </c>
      <c r="O38" s="127"/>
      <c r="P38" s="127"/>
      <c r="Q38" s="127"/>
      <c r="R38" s="128">
        <v>0.15</v>
      </c>
      <c r="S38" s="231">
        <f t="shared" si="1"/>
        <v>0</v>
      </c>
      <c r="T38" s="165" t="s">
        <v>719</v>
      </c>
      <c r="U38" s="129"/>
      <c r="V38" s="129"/>
      <c r="W38" s="130"/>
      <c r="X38" s="130"/>
      <c r="Y38" s="172"/>
      <c r="Z38" s="132"/>
      <c r="AA38" s="129"/>
      <c r="AB38" s="189"/>
      <c r="AC38" s="235">
        <f t="shared" si="2"/>
        <v>0</v>
      </c>
      <c r="AD38" s="169"/>
      <c r="AE38" s="133"/>
    </row>
    <row r="39" spans="1:31" s="22" customFormat="1" ht="12.75">
      <c r="A39" s="199" t="s">
        <v>718</v>
      </c>
      <c r="B39" s="200" t="s">
        <v>122</v>
      </c>
      <c r="C39" s="339" t="s">
        <v>733</v>
      </c>
      <c r="D39" s="345" t="s">
        <v>145</v>
      </c>
      <c r="E39" s="346" t="s">
        <v>764</v>
      </c>
      <c r="F39" s="358" t="s">
        <v>793</v>
      </c>
      <c r="G39" s="348" t="s">
        <v>696</v>
      </c>
      <c r="H39" s="349">
        <v>1222</v>
      </c>
      <c r="I39" s="350">
        <v>2</v>
      </c>
      <c r="J39" s="368" t="s">
        <v>775</v>
      </c>
      <c r="K39" s="360"/>
      <c r="L39" s="54" t="s">
        <v>33</v>
      </c>
      <c r="M39" s="127" t="s">
        <v>116</v>
      </c>
      <c r="N39" s="205">
        <v>1</v>
      </c>
      <c r="O39" s="127"/>
      <c r="P39" s="127"/>
      <c r="Q39" s="127"/>
      <c r="R39" s="128">
        <v>0.15</v>
      </c>
      <c r="S39" s="231">
        <f t="shared" si="1"/>
        <v>0</v>
      </c>
      <c r="T39" s="165" t="s">
        <v>719</v>
      </c>
      <c r="U39" s="129"/>
      <c r="V39" s="129"/>
      <c r="W39" s="130"/>
      <c r="X39" s="130"/>
      <c r="Y39" s="172"/>
      <c r="Z39" s="132"/>
      <c r="AA39" s="129"/>
      <c r="AB39" s="189"/>
      <c r="AC39" s="235">
        <f t="shared" si="2"/>
        <v>0</v>
      </c>
      <c r="AD39" s="169"/>
      <c r="AE39" s="133"/>
    </row>
    <row r="40" spans="1:31" s="22" customFormat="1" ht="12.75">
      <c r="A40" s="199" t="s">
        <v>718</v>
      </c>
      <c r="B40" s="200" t="s">
        <v>122</v>
      </c>
      <c r="C40" s="339" t="s">
        <v>733</v>
      </c>
      <c r="D40" s="345" t="s">
        <v>145</v>
      </c>
      <c r="E40" s="346" t="s">
        <v>764</v>
      </c>
      <c r="F40" s="358" t="s">
        <v>793</v>
      </c>
      <c r="G40" s="348" t="s">
        <v>697</v>
      </c>
      <c r="H40" s="349">
        <v>1222</v>
      </c>
      <c r="I40" s="350">
        <v>2</v>
      </c>
      <c r="J40" s="368" t="s">
        <v>775</v>
      </c>
      <c r="K40" s="360"/>
      <c r="L40" s="54" t="s">
        <v>33</v>
      </c>
      <c r="M40" s="127" t="s">
        <v>115</v>
      </c>
      <c r="N40" s="205">
        <v>1</v>
      </c>
      <c r="O40" s="127"/>
      <c r="P40" s="127"/>
      <c r="Q40" s="127"/>
      <c r="R40" s="128">
        <v>0.15</v>
      </c>
      <c r="S40" s="231">
        <f t="shared" si="1"/>
        <v>0</v>
      </c>
      <c r="T40" s="165" t="s">
        <v>719</v>
      </c>
      <c r="U40" s="129"/>
      <c r="V40" s="129"/>
      <c r="W40" s="130"/>
      <c r="X40" s="130"/>
      <c r="Y40" s="172"/>
      <c r="Z40" s="132"/>
      <c r="AA40" s="129"/>
      <c r="AB40" s="189"/>
      <c r="AC40" s="235">
        <f t="shared" si="2"/>
        <v>0</v>
      </c>
      <c r="AD40" s="169"/>
      <c r="AE40" s="133"/>
    </row>
    <row r="41" spans="1:31" s="22" customFormat="1" ht="12.75">
      <c r="A41" s="199" t="s">
        <v>718</v>
      </c>
      <c r="B41" s="200" t="s">
        <v>122</v>
      </c>
      <c r="C41" s="339" t="s">
        <v>733</v>
      </c>
      <c r="D41" s="345" t="s">
        <v>145</v>
      </c>
      <c r="E41" s="346" t="s">
        <v>764</v>
      </c>
      <c r="F41" s="358" t="s">
        <v>793</v>
      </c>
      <c r="G41" s="348" t="s">
        <v>698</v>
      </c>
      <c r="H41" s="349">
        <v>1222</v>
      </c>
      <c r="I41" s="350">
        <v>2</v>
      </c>
      <c r="J41" s="368" t="s">
        <v>775</v>
      </c>
      <c r="K41" s="360"/>
      <c r="L41" s="54" t="s">
        <v>33</v>
      </c>
      <c r="M41" s="127" t="s">
        <v>115</v>
      </c>
      <c r="N41" s="205">
        <v>1</v>
      </c>
      <c r="O41" s="127"/>
      <c r="P41" s="127"/>
      <c r="Q41" s="127"/>
      <c r="R41" s="128">
        <v>0.15</v>
      </c>
      <c r="S41" s="231">
        <f t="shared" si="1"/>
        <v>0</v>
      </c>
      <c r="T41" s="165" t="s">
        <v>719</v>
      </c>
      <c r="U41" s="129"/>
      <c r="V41" s="129"/>
      <c r="W41" s="130"/>
      <c r="X41" s="130"/>
      <c r="Y41" s="172"/>
      <c r="Z41" s="132"/>
      <c r="AA41" s="129"/>
      <c r="AB41" s="189"/>
      <c r="AC41" s="235">
        <f t="shared" si="2"/>
        <v>0</v>
      </c>
      <c r="AD41" s="169"/>
      <c r="AE41" s="133"/>
    </row>
    <row r="42" spans="1:31" s="22" customFormat="1" ht="12.75">
      <c r="A42" s="199" t="s">
        <v>718</v>
      </c>
      <c r="B42" s="200" t="s">
        <v>122</v>
      </c>
      <c r="C42" s="339" t="s">
        <v>733</v>
      </c>
      <c r="D42" s="345" t="s">
        <v>145</v>
      </c>
      <c r="E42" s="346" t="s">
        <v>764</v>
      </c>
      <c r="F42" s="358" t="s">
        <v>793</v>
      </c>
      <c r="G42" s="348" t="s">
        <v>699</v>
      </c>
      <c r="H42" s="349">
        <v>1222</v>
      </c>
      <c r="I42" s="350">
        <v>2</v>
      </c>
      <c r="J42" s="368" t="s">
        <v>775</v>
      </c>
      <c r="K42" s="360"/>
      <c r="L42" s="54" t="s">
        <v>33</v>
      </c>
      <c r="M42" s="127" t="s">
        <v>115</v>
      </c>
      <c r="N42" s="205">
        <v>1</v>
      </c>
      <c r="O42" s="127"/>
      <c r="P42" s="127"/>
      <c r="Q42" s="127"/>
      <c r="R42" s="128">
        <v>0.15</v>
      </c>
      <c r="S42" s="231">
        <f t="shared" si="1"/>
        <v>0</v>
      </c>
      <c r="T42" s="165" t="s">
        <v>719</v>
      </c>
      <c r="U42" s="129"/>
      <c r="V42" s="129"/>
      <c r="W42" s="130"/>
      <c r="X42" s="130"/>
      <c r="Y42" s="172"/>
      <c r="Z42" s="132"/>
      <c r="AA42" s="129"/>
      <c r="AB42" s="189"/>
      <c r="AC42" s="235">
        <f t="shared" si="2"/>
        <v>0</v>
      </c>
      <c r="AD42" s="169"/>
      <c r="AE42" s="133"/>
    </row>
    <row r="43" spans="1:31" s="22" customFormat="1" ht="12.75">
      <c r="A43" s="199" t="s">
        <v>718</v>
      </c>
      <c r="B43" s="200" t="s">
        <v>122</v>
      </c>
      <c r="C43" s="339" t="s">
        <v>733</v>
      </c>
      <c r="D43" s="345" t="s">
        <v>145</v>
      </c>
      <c r="E43" s="346" t="s">
        <v>764</v>
      </c>
      <c r="F43" s="356"/>
      <c r="G43" s="348" t="s">
        <v>765</v>
      </c>
      <c r="H43" s="357"/>
      <c r="I43" s="358"/>
      <c r="J43" s="359"/>
      <c r="K43" s="360" t="s">
        <v>768</v>
      </c>
      <c r="L43" s="201" t="s">
        <v>33</v>
      </c>
      <c r="M43" s="127" t="s">
        <v>128</v>
      </c>
      <c r="N43" s="53">
        <v>1</v>
      </c>
      <c r="O43" s="127"/>
      <c r="P43" s="127"/>
      <c r="Q43" s="127"/>
      <c r="R43" s="206">
        <v>0.15</v>
      </c>
      <c r="S43" s="231">
        <f>IF(T43="O",R43,0)</f>
        <v>0</v>
      </c>
      <c r="T43" s="207" t="s">
        <v>719</v>
      </c>
      <c r="U43" s="129"/>
      <c r="V43" s="129"/>
      <c r="W43" s="130"/>
      <c r="X43" s="130"/>
      <c r="Y43" s="286"/>
      <c r="Z43" s="132"/>
      <c r="AA43" s="129"/>
      <c r="AB43" s="189"/>
      <c r="AC43" s="235">
        <f>IF(AD43="O",AB43,0)</f>
        <v>0</v>
      </c>
      <c r="AD43" s="169"/>
      <c r="AE43" s="133"/>
    </row>
    <row r="44" spans="1:31" s="22" customFormat="1" ht="12.75">
      <c r="A44" s="199" t="s">
        <v>718</v>
      </c>
      <c r="B44" s="200" t="s">
        <v>122</v>
      </c>
      <c r="C44" s="339" t="s">
        <v>733</v>
      </c>
      <c r="D44" s="345" t="s">
        <v>145</v>
      </c>
      <c r="E44" s="346" t="s">
        <v>764</v>
      </c>
      <c r="F44" s="358" t="s">
        <v>793</v>
      </c>
      <c r="G44" s="348" t="s">
        <v>336</v>
      </c>
      <c r="H44" s="357">
        <v>1222</v>
      </c>
      <c r="I44" s="358">
        <v>2</v>
      </c>
      <c r="J44" s="371" t="s">
        <v>775</v>
      </c>
      <c r="K44" s="360"/>
      <c r="L44" s="201" t="s">
        <v>32</v>
      </c>
      <c r="M44" s="127" t="s">
        <v>119</v>
      </c>
      <c r="N44" s="127">
        <v>1</v>
      </c>
      <c r="O44" s="127">
        <v>120</v>
      </c>
      <c r="P44" s="127">
        <v>80</v>
      </c>
      <c r="Q44" s="127">
        <v>73</v>
      </c>
      <c r="R44" s="128">
        <v>0.69</v>
      </c>
      <c r="S44" s="231">
        <f>IF(T44="O",R44,0)</f>
        <v>0</v>
      </c>
      <c r="T44" s="207" t="s">
        <v>719</v>
      </c>
      <c r="U44" s="129"/>
      <c r="V44" s="129"/>
      <c r="W44" s="130"/>
      <c r="X44" s="130"/>
      <c r="Y44" s="172"/>
      <c r="Z44" s="132"/>
      <c r="AA44" s="129"/>
      <c r="AB44" s="189"/>
      <c r="AC44" s="235">
        <f>IF(AD44="O",AB44,0)</f>
        <v>0</v>
      </c>
      <c r="AD44" s="169"/>
      <c r="AE44" s="133"/>
    </row>
    <row r="45" spans="1:31" s="22" customFormat="1" ht="13.5" thickBot="1">
      <c r="A45" s="61" t="s">
        <v>718</v>
      </c>
      <c r="B45" s="62" t="s">
        <v>122</v>
      </c>
      <c r="C45" s="340" t="s">
        <v>733</v>
      </c>
      <c r="D45" s="361" t="s">
        <v>145</v>
      </c>
      <c r="E45" s="362" t="s">
        <v>764</v>
      </c>
      <c r="F45" s="365" t="s">
        <v>793</v>
      </c>
      <c r="G45" s="369"/>
      <c r="H45" s="364">
        <v>1222</v>
      </c>
      <c r="I45" s="365">
        <v>2</v>
      </c>
      <c r="J45" s="370" t="s">
        <v>775</v>
      </c>
      <c r="K45" s="366"/>
      <c r="L45" s="63" t="s">
        <v>49</v>
      </c>
      <c r="M45" s="64" t="s">
        <v>109</v>
      </c>
      <c r="N45" s="64"/>
      <c r="O45" s="64"/>
      <c r="P45" s="64"/>
      <c r="Q45" s="64"/>
      <c r="R45" s="65"/>
      <c r="S45" s="232">
        <f t="shared" si="1"/>
        <v>0</v>
      </c>
      <c r="T45" s="166" t="s">
        <v>719</v>
      </c>
      <c r="U45" s="66"/>
      <c r="V45" s="66"/>
      <c r="W45" s="122"/>
      <c r="X45" s="122"/>
      <c r="Y45" s="173" t="s">
        <v>60</v>
      </c>
      <c r="Z45" s="68"/>
      <c r="AA45" s="66">
        <v>2</v>
      </c>
      <c r="AB45" s="190">
        <v>0.12</v>
      </c>
      <c r="AC45" s="236">
        <f t="shared" si="2"/>
        <v>0</v>
      </c>
      <c r="AD45" s="170" t="s">
        <v>719</v>
      </c>
      <c r="AE45" s="69"/>
    </row>
  </sheetData>
  <sheetProtection/>
  <protectedRanges>
    <protectedRange sqref="N4:Q8" name="Plage5"/>
    <protectedRange sqref="T26:AB42 T45:AB79" name="Plage3"/>
    <protectedRange sqref="B1:B2" name="Plage1"/>
    <protectedRange sqref="R26:R27 R29:R42 A26:Q43 A45:R79 C44 E44" name="Plage2"/>
    <protectedRange sqref="AD26:AE42 AD45:AE79" name="Plage4"/>
    <protectedRange sqref="R28" name="Plage2_5_1_4_1_6_2_1_4_1_1_2"/>
    <protectedRange sqref="T43:AB43" name="Plage3_1"/>
    <protectedRange sqref="A43:B43 D43:Q43 E44" name="Plage2_1"/>
    <protectedRange sqref="AD43:AE43" name="Plage4_1"/>
    <protectedRange sqref="R43" name="Plage2_1_1_7_3"/>
    <protectedRange sqref="T44:AB44" name="Plage3_2"/>
    <protectedRange sqref="A44:B44 D44 F44:R44" name="Plage2_2"/>
    <protectedRange sqref="AD44:AE44" name="Plage4_2"/>
  </protectedRanges>
  <mergeCells count="35">
    <mergeCell ref="A5:A6"/>
    <mergeCell ref="A7:A8"/>
    <mergeCell ref="A9:A10"/>
    <mergeCell ref="N10:O10"/>
    <mergeCell ref="T22:X22"/>
    <mergeCell ref="Y22:AB22"/>
    <mergeCell ref="A11:A12"/>
    <mergeCell ref="A13:A14"/>
    <mergeCell ref="A15:A16"/>
    <mergeCell ref="A22:G22"/>
    <mergeCell ref="L23:L24"/>
    <mergeCell ref="M23:M24"/>
    <mergeCell ref="N23:N24"/>
    <mergeCell ref="O23:Q23"/>
    <mergeCell ref="H22:K22"/>
    <mergeCell ref="L22:R22"/>
    <mergeCell ref="R23:R24"/>
    <mergeCell ref="S23:S24"/>
    <mergeCell ref="T23:T24"/>
    <mergeCell ref="U23:U24"/>
    <mergeCell ref="AE22:AE24"/>
    <mergeCell ref="A23:A24"/>
    <mergeCell ref="B23:F23"/>
    <mergeCell ref="G23:G24"/>
    <mergeCell ref="H23:J23"/>
    <mergeCell ref="K23:K24"/>
    <mergeCell ref="AD23:AD24"/>
    <mergeCell ref="Z23:Z24"/>
    <mergeCell ref="AA23:AA24"/>
    <mergeCell ref="AB23:AB24"/>
    <mergeCell ref="AC23:AC24"/>
    <mergeCell ref="V23:V24"/>
    <mergeCell ref="W23:W24"/>
    <mergeCell ref="X23:X24"/>
    <mergeCell ref="Y23:Y24"/>
  </mergeCells>
  <dataValidations count="6">
    <dataValidation type="list" allowBlank="1" showErrorMessage="1" prompt="&#10;" sqref="L26:L45">
      <formula1>"INFO,MOB,VER,ROC,DIV,LAB,FRAG"</formula1>
    </dataValidation>
    <dataValidation type="list" allowBlank="1" showInputMessage="1" showErrorMessage="1" sqref="Y26:Y45">
      <formula1>"DOCBUR,DOCBIBLIO"</formula1>
    </dataValidation>
    <dataValidation type="list" allowBlank="1" showInputMessage="1" showErrorMessage="1" sqref="Q5 AD26:AD45 T26:T45 W26:X45">
      <formula1>"O,N"</formula1>
    </dataValidation>
    <dataValidation type="list" allowBlank="1" showInputMessage="1" showErrorMessage="1" sqref="AD25">
      <formula1>"O/N"</formula1>
    </dataValidation>
    <dataValidation type="list" allowBlank="1" showInputMessage="1" showErrorMessage="1" sqref="N4">
      <formula1>"BUR,SALLE ENSEIGNEMENT, SALLETP, LABO,STOCK REPRO,DIVERS"</formula1>
    </dataValidation>
    <dataValidation type="list" allowBlank="1" showInputMessage="1" showErrorMessage="1" sqref="Q4">
      <formula1>"A-1,A-2,B-1,B-2,C-1,C-2,D-1,D-2,E-1,E-2,F-1,F-2"</formula1>
    </dataValidation>
  </dataValidation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00B0F0"/>
  </sheetPr>
  <dimension ref="A1:AH37"/>
  <sheetViews>
    <sheetView zoomScalePageLayoutView="0" workbookViewId="0" topLeftCell="A11">
      <selection activeCell="L46" sqref="L46"/>
    </sheetView>
  </sheetViews>
  <sheetFormatPr defaultColWidth="11.421875" defaultRowHeight="12.75"/>
  <cols>
    <col min="1" max="1" width="15.8515625" style="5" customWidth="1"/>
    <col min="2" max="2" width="11.28125" style="5" customWidth="1"/>
    <col min="3" max="3" width="7.421875" style="5" customWidth="1"/>
    <col min="4" max="4" width="8.421875" style="5" customWidth="1"/>
    <col min="5" max="5" width="6.7109375" style="5" customWidth="1"/>
    <col min="6" max="6" width="16.00390625" style="5" customWidth="1"/>
    <col min="7" max="7" width="9.57421875" style="7" customWidth="1"/>
    <col min="8" max="8" width="5.7109375" style="9" customWidth="1"/>
    <col min="9" max="9" width="4.421875" style="9" bestFit="1" customWidth="1"/>
    <col min="10" max="10" width="5.421875" style="9" bestFit="1" customWidth="1"/>
    <col min="11" max="11" width="10.00390625" style="9" customWidth="1"/>
    <col min="12" max="12" width="8.421875" style="5" customWidth="1"/>
    <col min="13" max="13" width="32.00390625" style="5" customWidth="1"/>
    <col min="14" max="14" width="4.00390625" style="5" bestFit="1" customWidth="1"/>
    <col min="15" max="15" width="5.00390625" style="5" bestFit="1" customWidth="1"/>
    <col min="16" max="16" width="6.7109375" style="5" customWidth="1"/>
    <col min="17" max="17" width="8.8515625" style="5" customWidth="1"/>
    <col min="18" max="18" width="10.7109375" style="5" customWidth="1"/>
    <col min="19" max="19" width="7.57421875" style="5" customWidth="1"/>
    <col min="20" max="20" width="8.140625" style="9" customWidth="1"/>
    <col min="21" max="22" width="9.8515625" style="9" customWidth="1"/>
    <col min="23" max="24" width="7.28125" style="9" customWidth="1"/>
    <col min="25" max="25" width="9.00390625" style="9" customWidth="1"/>
    <col min="26" max="26" width="24.140625" style="9" customWidth="1"/>
    <col min="27" max="27" width="8.00390625" style="9" bestFit="1" customWidth="1"/>
    <col min="28" max="28" width="8.7109375" style="9" bestFit="1" customWidth="1"/>
    <col min="29" max="30" width="5.7109375" style="9" bestFit="1" customWidth="1"/>
    <col min="31" max="31" width="29.140625" style="9" customWidth="1"/>
    <col min="32" max="33" width="13.7109375" style="5" customWidth="1"/>
    <col min="34" max="34" width="19.421875" style="5" customWidth="1"/>
    <col min="35" max="16384" width="11.421875" style="5" customWidth="1"/>
  </cols>
  <sheetData>
    <row r="1" spans="1:33" ht="21" customHeight="1">
      <c r="A1" s="114" t="s">
        <v>716</v>
      </c>
      <c r="B1" s="114"/>
      <c r="C1" s="117"/>
      <c r="D1" s="116"/>
      <c r="E1" s="116"/>
      <c r="F1" s="116"/>
      <c r="G1" s="116"/>
      <c r="H1" s="118"/>
      <c r="I1" s="118"/>
      <c r="J1" s="118"/>
      <c r="K1" s="118"/>
      <c r="L1" s="116"/>
      <c r="M1" s="116"/>
      <c r="N1" s="116"/>
      <c r="O1" s="116"/>
      <c r="P1" s="116"/>
      <c r="Q1" s="116"/>
      <c r="R1" s="117"/>
      <c r="S1" s="117"/>
      <c r="T1" s="118"/>
      <c r="U1" s="118"/>
      <c r="V1" s="118"/>
      <c r="W1" s="118"/>
      <c r="X1" s="119"/>
      <c r="Y1" s="119"/>
      <c r="Z1" s="119"/>
      <c r="AA1" s="119"/>
      <c r="AB1" s="119"/>
      <c r="AC1" s="119"/>
      <c r="AD1" s="119"/>
      <c r="AE1" s="118"/>
      <c r="AF1" s="2"/>
      <c r="AG1" s="2"/>
    </row>
    <row r="2" spans="1:33" ht="15.75">
      <c r="A2" s="18" t="s">
        <v>40</v>
      </c>
      <c r="B2" s="18" t="s">
        <v>145</v>
      </c>
      <c r="C2" s="19"/>
      <c r="D2" s="20"/>
      <c r="E2" s="20"/>
      <c r="F2" s="20"/>
      <c r="G2" s="20"/>
      <c r="H2" s="18"/>
      <c r="I2" s="21"/>
      <c r="J2" s="26"/>
      <c r="K2" s="19"/>
      <c r="L2" s="20"/>
      <c r="M2" s="20"/>
      <c r="N2" s="20"/>
      <c r="O2" s="20"/>
      <c r="P2" s="20"/>
      <c r="Q2" s="20"/>
      <c r="R2" s="19"/>
      <c r="S2" s="19"/>
      <c r="T2" s="21"/>
      <c r="U2" s="21"/>
      <c r="V2" s="21"/>
      <c r="W2" s="21"/>
      <c r="X2" s="250"/>
      <c r="Y2" s="250"/>
      <c r="Z2" s="250"/>
      <c r="AA2" s="250"/>
      <c r="AB2" s="250"/>
      <c r="AC2" s="250"/>
      <c r="AD2" s="250"/>
      <c r="AE2" s="21"/>
      <c r="AF2" s="2"/>
      <c r="AG2" s="2"/>
    </row>
    <row r="3" spans="1:31" s="2" customFormat="1" ht="16.5" thickBot="1">
      <c r="A3" s="137"/>
      <c r="B3" s="137"/>
      <c r="D3" s="138"/>
      <c r="E3" s="138"/>
      <c r="F3" s="138"/>
      <c r="G3" s="138"/>
      <c r="H3" s="137"/>
      <c r="I3" s="15"/>
      <c r="J3" s="143"/>
      <c r="L3" s="138"/>
      <c r="M3" s="138"/>
      <c r="N3" s="138"/>
      <c r="O3" s="138"/>
      <c r="P3" s="138"/>
      <c r="Q3" s="138"/>
      <c r="T3" s="15"/>
      <c r="U3" s="15"/>
      <c r="V3" s="15"/>
      <c r="W3" s="15"/>
      <c r="X3" s="16"/>
      <c r="Y3" s="16"/>
      <c r="Z3" s="16"/>
      <c r="AA3" s="16"/>
      <c r="AB3" s="16"/>
      <c r="AC3" s="16"/>
      <c r="AD3" s="16"/>
      <c r="AE3" s="15"/>
    </row>
    <row r="4" spans="1:31" ht="15.75">
      <c r="A4"/>
      <c r="B4"/>
      <c r="C4"/>
      <c r="D4"/>
      <c r="E4"/>
      <c r="F4"/>
      <c r="G4"/>
      <c r="H4"/>
      <c r="I4"/>
      <c r="J4"/>
      <c r="K4"/>
      <c r="L4" s="175" t="s">
        <v>67</v>
      </c>
      <c r="M4" s="176"/>
      <c r="N4" s="229" t="s">
        <v>82</v>
      </c>
      <c r="O4" s="177"/>
      <c r="P4" s="178"/>
      <c r="Q4" s="246" t="s">
        <v>68</v>
      </c>
      <c r="R4"/>
      <c r="S4" s="140"/>
      <c r="T4" s="138"/>
      <c r="U4" s="174"/>
      <c r="V4" s="174"/>
      <c r="W4" s="140"/>
      <c r="X4" s="140"/>
      <c r="Y4" s="16"/>
      <c r="Z4" s="15"/>
      <c r="AA4" s="15"/>
      <c r="AB4" s="15"/>
      <c r="AC4" s="15"/>
      <c r="AD4" s="15"/>
      <c r="AE4" s="15"/>
    </row>
    <row r="5" spans="1:31" ht="15.75">
      <c r="A5" s="408" t="s">
        <v>13</v>
      </c>
      <c r="B5" s="237" t="s">
        <v>100</v>
      </c>
      <c r="C5" s="187" t="s">
        <v>68</v>
      </c>
      <c r="D5" s="138"/>
      <c r="E5" s="138"/>
      <c r="F5" s="138"/>
      <c r="G5" s="138"/>
      <c r="H5" s="15"/>
      <c r="I5" s="15"/>
      <c r="J5" s="143"/>
      <c r="K5" s="2"/>
      <c r="L5" s="179" t="s">
        <v>98</v>
      </c>
      <c r="M5" s="180"/>
      <c r="N5" s="180"/>
      <c r="O5" s="181"/>
      <c r="P5" s="182"/>
      <c r="Q5" s="247" t="s">
        <v>99</v>
      </c>
      <c r="R5"/>
      <c r="S5" s="244"/>
      <c r="T5" s="138"/>
      <c r="U5" s="139"/>
      <c r="V5" s="139"/>
      <c r="W5" s="140"/>
      <c r="X5" s="141"/>
      <c r="Y5" s="16"/>
      <c r="Z5" s="15"/>
      <c r="AA5" s="15"/>
      <c r="AB5" s="15"/>
      <c r="AC5" s="15"/>
      <c r="AD5" s="15"/>
      <c r="AE5" s="15"/>
    </row>
    <row r="6" spans="1:31" ht="15.75">
      <c r="A6" s="409"/>
      <c r="B6" s="187"/>
      <c r="C6" s="187" t="s">
        <v>69</v>
      </c>
      <c r="D6" s="138"/>
      <c r="E6" s="138"/>
      <c r="F6" s="138"/>
      <c r="G6" s="138"/>
      <c r="H6" s="15"/>
      <c r="I6" s="15"/>
      <c r="J6" s="143"/>
      <c r="K6" s="2"/>
      <c r="L6" s="179" t="s">
        <v>101</v>
      </c>
      <c r="M6" s="180"/>
      <c r="N6" s="180"/>
      <c r="O6" s="181"/>
      <c r="P6" s="182"/>
      <c r="Q6" s="248">
        <v>0</v>
      </c>
      <c r="R6"/>
      <c r="S6" s="244"/>
      <c r="T6" s="138"/>
      <c r="U6" s="139"/>
      <c r="V6" s="139"/>
      <c r="W6" s="140"/>
      <c r="X6" s="141"/>
      <c r="Y6" s="16"/>
      <c r="Z6" s="15"/>
      <c r="AA6" s="15"/>
      <c r="AB6" s="15"/>
      <c r="AC6" s="15"/>
      <c r="AD6" s="15"/>
      <c r="AE6" s="15"/>
    </row>
    <row r="7" spans="1:31" ht="18" customHeight="1">
      <c r="A7" s="408" t="s">
        <v>66</v>
      </c>
      <c r="B7" s="237" t="s">
        <v>100</v>
      </c>
      <c r="C7" s="187" t="s">
        <v>70</v>
      </c>
      <c r="D7" s="138"/>
      <c r="E7" s="138"/>
      <c r="F7" s="138"/>
      <c r="G7" s="138"/>
      <c r="H7" s="15"/>
      <c r="I7" s="15"/>
      <c r="J7" s="143"/>
      <c r="K7" s="2"/>
      <c r="L7" s="179" t="s">
        <v>103</v>
      </c>
      <c r="M7" s="180"/>
      <c r="N7" s="180"/>
      <c r="O7" s="181"/>
      <c r="P7" s="182"/>
      <c r="Q7" s="251" t="e">
        <f>Q8/Q6</f>
        <v>#DIV/0!</v>
      </c>
      <c r="R7"/>
      <c r="S7" s="244"/>
      <c r="T7" s="138"/>
      <c r="U7" s="139"/>
      <c r="V7" s="139"/>
      <c r="W7" s="140"/>
      <c r="X7" s="141"/>
      <c r="Y7" s="16"/>
      <c r="Z7" s="15"/>
      <c r="AA7" s="15"/>
      <c r="AB7" s="15"/>
      <c r="AC7" s="15"/>
      <c r="AD7" s="15"/>
      <c r="AE7" s="15"/>
    </row>
    <row r="8" spans="1:31" ht="16.5" thickBot="1">
      <c r="A8" s="409"/>
      <c r="B8" s="187"/>
      <c r="C8" s="187" t="s">
        <v>71</v>
      </c>
      <c r="D8" s="138"/>
      <c r="E8" s="138"/>
      <c r="F8" s="138"/>
      <c r="G8" s="138"/>
      <c r="H8" s="15"/>
      <c r="I8" s="15"/>
      <c r="J8" s="143"/>
      <c r="K8" s="2"/>
      <c r="L8" s="183" t="s">
        <v>102</v>
      </c>
      <c r="M8" s="184"/>
      <c r="N8" s="184"/>
      <c r="O8" s="185"/>
      <c r="P8" s="186"/>
      <c r="Q8" s="249">
        <f>SUM($R$26:$R$981)+SUM($AB$26:$AB$981)</f>
        <v>3.146885</v>
      </c>
      <c r="R8"/>
      <c r="S8" s="244"/>
      <c r="T8" s="138"/>
      <c r="U8" s="139"/>
      <c r="V8" s="139"/>
      <c r="W8" s="140"/>
      <c r="X8" s="142"/>
      <c r="Y8" s="16"/>
      <c r="Z8" s="15"/>
      <c r="AA8" s="15"/>
      <c r="AB8" s="15"/>
      <c r="AC8" s="15"/>
      <c r="AD8" s="15"/>
      <c r="AE8" s="15"/>
    </row>
    <row r="9" spans="1:31" ht="16.5" thickBot="1">
      <c r="A9" s="408" t="s">
        <v>14</v>
      </c>
      <c r="B9" s="237" t="s">
        <v>100</v>
      </c>
      <c r="C9" s="187" t="s">
        <v>72</v>
      </c>
      <c r="D9" s="138"/>
      <c r="E9" s="138"/>
      <c r="F9" s="138"/>
      <c r="G9" s="138"/>
      <c r="H9" s="15"/>
      <c r="I9" s="15"/>
      <c r="J9" s="143"/>
      <c r="K9" s="2"/>
      <c r="L9" s="137"/>
      <c r="M9" s="138"/>
      <c r="N9" s="138"/>
      <c r="O9" s="139"/>
      <c r="P9" s="140"/>
      <c r="Q9" s="142"/>
      <c r="R9" s="244"/>
      <c r="S9" s="244"/>
      <c r="T9" s="138"/>
      <c r="U9" s="139"/>
      <c r="V9" s="139"/>
      <c r="W9" s="140"/>
      <c r="X9" s="142"/>
      <c r="Y9" s="16"/>
      <c r="Z9" s="15"/>
      <c r="AA9" s="15"/>
      <c r="AB9" s="15"/>
      <c r="AC9" s="15"/>
      <c r="AD9" s="15"/>
      <c r="AE9" s="15"/>
    </row>
    <row r="10" spans="1:31" ht="24" customHeight="1" thickBot="1">
      <c r="A10" s="409"/>
      <c r="B10" s="187"/>
      <c r="C10" s="187" t="s">
        <v>73</v>
      </c>
      <c r="D10" s="138"/>
      <c r="E10" s="138"/>
      <c r="F10" s="138"/>
      <c r="G10" s="138"/>
      <c r="H10" s="15"/>
      <c r="I10" s="15"/>
      <c r="J10" s="143"/>
      <c r="K10" s="2"/>
      <c r="L10" s="239" t="s">
        <v>42</v>
      </c>
      <c r="M10" s="240"/>
      <c r="N10" s="406" t="s">
        <v>94</v>
      </c>
      <c r="O10" s="407"/>
      <c r="P10" s="230" t="s">
        <v>59</v>
      </c>
      <c r="Q10" s="230" t="s">
        <v>91</v>
      </c>
      <c r="R10" s="244"/>
      <c r="S10" s="244"/>
      <c r="T10" s="138"/>
      <c r="U10" s="139"/>
      <c r="V10" s="139"/>
      <c r="W10" s="140"/>
      <c r="X10" s="142"/>
      <c r="Y10" s="16"/>
      <c r="Z10" s="15"/>
      <c r="AA10" s="15"/>
      <c r="AB10" s="15"/>
      <c r="AC10" s="15"/>
      <c r="AD10" s="15"/>
      <c r="AE10" s="15"/>
    </row>
    <row r="11" spans="1:31" ht="16.5" thickBot="1">
      <c r="A11" s="408" t="s">
        <v>11</v>
      </c>
      <c r="B11" s="237" t="s">
        <v>100</v>
      </c>
      <c r="C11" s="187" t="s">
        <v>74</v>
      </c>
      <c r="D11" s="138"/>
      <c r="E11" s="138"/>
      <c r="F11" s="138"/>
      <c r="G11" s="138"/>
      <c r="H11" s="15"/>
      <c r="I11" s="15"/>
      <c r="J11" s="143"/>
      <c r="K11" s="2"/>
      <c r="L11" s="241" t="s">
        <v>83</v>
      </c>
      <c r="M11" s="242"/>
      <c r="N11" s="238"/>
      <c r="O11" s="243">
        <f>SUMIF($L$26:$L$981,"INFO",$R$26:$R$981)</f>
        <v>0.25</v>
      </c>
      <c r="P11" s="233">
        <f>SUMIF($L$26:$L$981,"INFO",$S$26:$S$981)</f>
        <v>0</v>
      </c>
      <c r="Q11" s="234">
        <f>O11-P11</f>
        <v>0.25</v>
      </c>
      <c r="R11" s="244"/>
      <c r="S11" s="244"/>
      <c r="T11" s="138"/>
      <c r="U11" s="139"/>
      <c r="V11" s="139"/>
      <c r="W11" s="140"/>
      <c r="X11" s="142"/>
      <c r="Y11" s="16"/>
      <c r="Z11" s="15"/>
      <c r="AA11" s="15"/>
      <c r="AB11" s="15"/>
      <c r="AC11" s="15"/>
      <c r="AD11" s="15"/>
      <c r="AE11" s="15"/>
    </row>
    <row r="12" spans="1:31" ht="16.5" thickBot="1">
      <c r="A12" s="409"/>
      <c r="B12" s="187"/>
      <c r="C12" s="187" t="s">
        <v>75</v>
      </c>
      <c r="D12" s="138"/>
      <c r="E12" s="138"/>
      <c r="F12" s="138"/>
      <c r="G12" s="138"/>
      <c r="H12" s="15"/>
      <c r="I12" s="15"/>
      <c r="J12" s="143"/>
      <c r="K12" s="2"/>
      <c r="L12" s="241" t="s">
        <v>84</v>
      </c>
      <c r="M12" s="242"/>
      <c r="N12" s="238"/>
      <c r="O12" s="233">
        <f>SUMIF($L$26:$L$981,"MOB",$R$26:$R$981)</f>
        <v>1.6024999999999998</v>
      </c>
      <c r="P12" s="233">
        <f>SUMIF($L$26:$L$981,"MOB",$S$26:$S$981)</f>
        <v>0</v>
      </c>
      <c r="Q12" s="234">
        <f aca="true" t="shared" si="0" ref="Q12:Q19">O12-P12</f>
        <v>1.6024999999999998</v>
      </c>
      <c r="R12" s="244"/>
      <c r="S12" s="244"/>
      <c r="T12" s="138"/>
      <c r="U12" s="139"/>
      <c r="V12" s="139"/>
      <c r="W12" s="140"/>
      <c r="X12" s="142"/>
      <c r="Y12" s="16"/>
      <c r="Z12" s="15"/>
      <c r="AA12" s="15"/>
      <c r="AB12" s="15"/>
      <c r="AC12" s="15"/>
      <c r="AD12" s="15"/>
      <c r="AE12" s="15"/>
    </row>
    <row r="13" spans="1:31" ht="16.5" thickBot="1">
      <c r="A13" s="408" t="s">
        <v>15</v>
      </c>
      <c r="B13" s="237" t="s">
        <v>100</v>
      </c>
      <c r="C13" s="187" t="s">
        <v>76</v>
      </c>
      <c r="D13" s="138"/>
      <c r="E13" s="138"/>
      <c r="F13" s="138"/>
      <c r="G13" s="138"/>
      <c r="H13" s="15"/>
      <c r="I13" s="15"/>
      <c r="J13" s="143"/>
      <c r="K13" s="2"/>
      <c r="L13" s="241" t="s">
        <v>85</v>
      </c>
      <c r="M13" s="242"/>
      <c r="N13" s="238"/>
      <c r="O13" s="233">
        <f>SUMIF($L$26:$L$974,"DIV",$R$26:$R$974)</f>
        <v>1.2943850000000001</v>
      </c>
      <c r="P13" s="233">
        <f>SUMIF($L$26:$L$981,"DIV",$S$26:$S$981)</f>
        <v>0</v>
      </c>
      <c r="Q13" s="234">
        <f t="shared" si="0"/>
        <v>1.2943850000000001</v>
      </c>
      <c r="R13" s="244"/>
      <c r="S13" s="244"/>
      <c r="T13" s="138"/>
      <c r="U13" s="139"/>
      <c r="V13" s="139"/>
      <c r="W13" s="140"/>
      <c r="X13" s="142"/>
      <c r="Y13" s="16"/>
      <c r="Z13" s="15"/>
      <c r="AA13" s="15"/>
      <c r="AB13" s="15"/>
      <c r="AC13" s="15"/>
      <c r="AD13" s="15"/>
      <c r="AE13" s="15"/>
    </row>
    <row r="14" spans="1:34" s="28" customFormat="1" ht="15.75" thickBot="1">
      <c r="A14" s="409"/>
      <c r="B14" s="187"/>
      <c r="C14" s="187" t="s">
        <v>77</v>
      </c>
      <c r="D14" s="27"/>
      <c r="E14" s="27"/>
      <c r="F14" s="27"/>
      <c r="G14" s="27"/>
      <c r="H14" s="11"/>
      <c r="I14" s="10"/>
      <c r="J14" s="10"/>
      <c r="K14" s="10"/>
      <c r="L14" s="241" t="s">
        <v>86</v>
      </c>
      <c r="M14" s="242"/>
      <c r="N14" s="238"/>
      <c r="O14" s="233">
        <f>SUMIF($L$26:$L$974,"LAB",$R$26:$R$974)</f>
        <v>0</v>
      </c>
      <c r="P14" s="233">
        <f>SUMIF($L$26:$L$981,"LAB",$S$26:$S$981)</f>
        <v>0</v>
      </c>
      <c r="Q14" s="234">
        <f t="shared" si="0"/>
        <v>0</v>
      </c>
      <c r="R14" s="245"/>
      <c r="S14" s="245"/>
      <c r="T14" s="11"/>
      <c r="U14" s="11"/>
      <c r="V14" s="11"/>
      <c r="W14" s="11"/>
      <c r="X14" s="10"/>
      <c r="Y14" s="10"/>
      <c r="Z14" s="10"/>
      <c r="AA14" s="10"/>
      <c r="AB14" s="10"/>
      <c r="AC14" s="10"/>
      <c r="AD14" s="10"/>
      <c r="AE14" s="11"/>
      <c r="AF14" s="27"/>
      <c r="AG14" s="27"/>
      <c r="AH14" s="8"/>
    </row>
    <row r="15" spans="1:31" ht="16.5" thickBot="1">
      <c r="A15" s="408" t="s">
        <v>65</v>
      </c>
      <c r="B15" s="237" t="s">
        <v>100</v>
      </c>
      <c r="C15" s="187" t="s">
        <v>78</v>
      </c>
      <c r="D15" s="138"/>
      <c r="E15" s="138"/>
      <c r="F15" s="138"/>
      <c r="G15" s="138"/>
      <c r="H15" s="15"/>
      <c r="I15" s="15"/>
      <c r="J15" s="143"/>
      <c r="K15" s="2"/>
      <c r="L15" s="241" t="s">
        <v>87</v>
      </c>
      <c r="M15" s="242"/>
      <c r="N15" s="238"/>
      <c r="O15" s="233">
        <f>SUMIF($L$26:$L$974,"FRAG",$R$26:$R$974)</f>
        <v>0</v>
      </c>
      <c r="P15" s="233">
        <f>SUMIF($L$26:$L$981,"FRAG",$S$26:$S$981)</f>
        <v>0</v>
      </c>
      <c r="Q15" s="234">
        <f t="shared" si="0"/>
        <v>0</v>
      </c>
      <c r="R15" s="244"/>
      <c r="S15" s="244"/>
      <c r="T15" s="138"/>
      <c r="U15" s="139"/>
      <c r="V15" s="139"/>
      <c r="W15" s="140"/>
      <c r="X15" s="142"/>
      <c r="Y15" s="16"/>
      <c r="Z15" s="15"/>
      <c r="AA15" s="15"/>
      <c r="AB15" s="15"/>
      <c r="AC15" s="15"/>
      <c r="AD15" s="15"/>
      <c r="AE15" s="15"/>
    </row>
    <row r="16" spans="1:31" ht="16.5" thickBot="1">
      <c r="A16" s="409"/>
      <c r="B16" s="187"/>
      <c r="C16" s="187" t="s">
        <v>79</v>
      </c>
      <c r="D16" s="138"/>
      <c r="E16" s="138"/>
      <c r="F16" s="138"/>
      <c r="G16" s="138"/>
      <c r="H16" s="15"/>
      <c r="I16" s="15"/>
      <c r="J16" s="143"/>
      <c r="K16" s="2"/>
      <c r="L16" s="241" t="s">
        <v>88</v>
      </c>
      <c r="M16" s="242"/>
      <c r="N16" s="238"/>
      <c r="O16" s="233">
        <f>SUMIF($L$26:$L$974,"VER",$R$26:$R$974)</f>
        <v>0</v>
      </c>
      <c r="P16" s="233">
        <f>SUMIF($L$26:$L$981,"VER",$S$26:$S$981)</f>
        <v>0</v>
      </c>
      <c r="Q16" s="234">
        <f t="shared" si="0"/>
        <v>0</v>
      </c>
      <c r="R16" s="244"/>
      <c r="S16" s="244"/>
      <c r="T16" s="138"/>
      <c r="U16" s="139"/>
      <c r="V16" s="139"/>
      <c r="W16" s="140"/>
      <c r="X16" s="142"/>
      <c r="Y16" s="16"/>
      <c r="Z16" s="15"/>
      <c r="AA16" s="15"/>
      <c r="AB16" s="15"/>
      <c r="AC16" s="15"/>
      <c r="AD16" s="15"/>
      <c r="AE16" s="15"/>
    </row>
    <row r="17" spans="1:31" ht="16.5" thickBot="1">
      <c r="A17" s="137"/>
      <c r="B17" s="137"/>
      <c r="C17" s="2"/>
      <c r="D17" s="138"/>
      <c r="E17" s="138"/>
      <c r="F17" s="138"/>
      <c r="G17" s="138"/>
      <c r="H17" s="15"/>
      <c r="I17" s="15"/>
      <c r="J17" s="143"/>
      <c r="K17" s="2"/>
      <c r="L17" s="241" t="s">
        <v>89</v>
      </c>
      <c r="M17" s="242"/>
      <c r="N17" s="238"/>
      <c r="O17" s="233">
        <f>SUMIF($L$26:$L$981,"ROC",$R$26:$R$981)</f>
        <v>0</v>
      </c>
      <c r="P17" s="233">
        <f>SUMIF($L$26:$L$981,"ROC",$S$26:$S$981)</f>
        <v>0</v>
      </c>
      <c r="Q17" s="234">
        <f t="shared" si="0"/>
        <v>0</v>
      </c>
      <c r="R17" s="244"/>
      <c r="S17" s="244"/>
      <c r="T17" s="138"/>
      <c r="U17" s="139"/>
      <c r="V17" s="139"/>
      <c r="W17" s="140"/>
      <c r="X17" s="142"/>
      <c r="Y17" s="16"/>
      <c r="Z17" s="15"/>
      <c r="AA17" s="15"/>
      <c r="AB17" s="15"/>
      <c r="AC17" s="15"/>
      <c r="AD17" s="15"/>
      <c r="AE17" s="15"/>
    </row>
    <row r="18" spans="1:34" s="28" customFormat="1" ht="15.75" thickBot="1">
      <c r="A18" s="50"/>
      <c r="B18" s="27"/>
      <c r="C18" s="29"/>
      <c r="D18" s="27"/>
      <c r="E18" s="27"/>
      <c r="F18" s="27"/>
      <c r="G18" s="27"/>
      <c r="H18" s="11"/>
      <c r="I18" s="10"/>
      <c r="J18" s="10"/>
      <c r="K18" s="10"/>
      <c r="L18" s="241" t="s">
        <v>96</v>
      </c>
      <c r="M18" s="242"/>
      <c r="N18" s="238"/>
      <c r="O18" s="233">
        <f>SUMIF($Y$26:$Y$981,"DOCBUR",$AB$26:$AB$981)</f>
        <v>0</v>
      </c>
      <c r="P18" s="233">
        <f>SUMIF($Y$26:$Y$981,"DOCBUR",$AC$26:$AC$981)</f>
        <v>0</v>
      </c>
      <c r="Q18" s="234">
        <f t="shared" si="0"/>
        <v>0</v>
      </c>
      <c r="R18" s="245"/>
      <c r="S18" s="245"/>
      <c r="T18" s="11"/>
      <c r="U18" s="11"/>
      <c r="V18" s="11"/>
      <c r="W18" s="11"/>
      <c r="X18" s="10"/>
      <c r="Y18" s="10"/>
      <c r="Z18" s="10"/>
      <c r="AA18" s="10"/>
      <c r="AB18" s="10"/>
      <c r="AC18" s="10"/>
      <c r="AD18" s="10"/>
      <c r="AE18" s="11"/>
      <c r="AF18" s="27"/>
      <c r="AG18" s="27"/>
      <c r="AH18" s="8"/>
    </row>
    <row r="19" spans="1:31" ht="16.5" thickBot="1">
      <c r="A19" s="137"/>
      <c r="B19" s="137"/>
      <c r="C19" s="2"/>
      <c r="D19" s="138"/>
      <c r="E19" s="138"/>
      <c r="F19" s="138"/>
      <c r="G19" s="138"/>
      <c r="H19" s="15"/>
      <c r="I19" s="15"/>
      <c r="J19" s="143"/>
      <c r="K19" s="2"/>
      <c r="L19" s="241" t="s">
        <v>97</v>
      </c>
      <c r="M19" s="242"/>
      <c r="N19" s="238"/>
      <c r="O19" s="233">
        <f>SUMIF($Y$26:$Y$981,"DOCBIBLIO",$AB$26:$AB$981)</f>
        <v>0</v>
      </c>
      <c r="P19" s="233">
        <f>SUMIF($Y$26:$Y$981,"DOCBIBLIO",$AC$26:$AC$981)</f>
        <v>0</v>
      </c>
      <c r="Q19" s="234">
        <f t="shared" si="0"/>
        <v>0</v>
      </c>
      <c r="R19" s="244"/>
      <c r="S19" s="244"/>
      <c r="T19" s="138"/>
      <c r="U19" s="139"/>
      <c r="V19" s="139"/>
      <c r="W19" s="140"/>
      <c r="X19" s="142"/>
      <c r="Y19" s="16"/>
      <c r="Z19" s="15"/>
      <c r="AA19" s="15"/>
      <c r="AB19" s="15"/>
      <c r="AC19" s="15"/>
      <c r="AD19" s="15"/>
      <c r="AE19" s="15"/>
    </row>
    <row r="20" spans="1:31" ht="15.75">
      <c r="A20" s="137"/>
      <c r="B20" s="137"/>
      <c r="C20" s="2"/>
      <c r="D20" s="138"/>
      <c r="E20" s="138"/>
      <c r="F20" s="138"/>
      <c r="G20" s="138"/>
      <c r="H20" s="15"/>
      <c r="I20" s="15"/>
      <c r="J20" s="143"/>
      <c r="K20" s="2"/>
      <c r="L20" s="137"/>
      <c r="M20" s="138"/>
      <c r="N20" s="138"/>
      <c r="O20" s="139"/>
      <c r="P20" s="140"/>
      <c r="Q20" s="142"/>
      <c r="R20" s="244"/>
      <c r="S20" s="244"/>
      <c r="T20" s="138"/>
      <c r="U20" s="139"/>
      <c r="V20" s="139"/>
      <c r="W20" s="140"/>
      <c r="X20" s="142"/>
      <c r="Y20" s="16"/>
      <c r="Z20" s="15"/>
      <c r="AA20" s="15"/>
      <c r="AB20" s="15"/>
      <c r="AC20" s="15"/>
      <c r="AD20" s="15"/>
      <c r="AE20" s="15"/>
    </row>
    <row r="21" spans="1:34" s="28" customFormat="1" ht="13.5" thickBot="1">
      <c r="A21" s="50"/>
      <c r="B21" s="27"/>
      <c r="C21" s="29"/>
      <c r="D21" s="27"/>
      <c r="E21" s="27"/>
      <c r="F21" s="27"/>
      <c r="G21" s="27"/>
      <c r="H21" s="11"/>
      <c r="I21" s="10"/>
      <c r="J21" s="10"/>
      <c r="K21" s="10"/>
      <c r="L21" s="27"/>
      <c r="M21" s="27"/>
      <c r="N21" s="27"/>
      <c r="O21" s="27"/>
      <c r="P21" s="27"/>
      <c r="Q21" s="27"/>
      <c r="R21" s="27"/>
      <c r="S21" s="27"/>
      <c r="T21" s="11"/>
      <c r="U21" s="11"/>
      <c r="V21" s="11"/>
      <c r="W21" s="11"/>
      <c r="X21" s="10"/>
      <c r="Y21" s="10"/>
      <c r="Z21" s="10"/>
      <c r="AA21" s="10"/>
      <c r="AB21" s="10"/>
      <c r="AC21" s="10"/>
      <c r="AD21" s="10"/>
      <c r="AE21" s="11"/>
      <c r="AF21" s="27"/>
      <c r="AG21" s="27"/>
      <c r="AH21" s="8"/>
    </row>
    <row r="22" spans="1:31" ht="12.75">
      <c r="A22" s="375" t="s">
        <v>16</v>
      </c>
      <c r="B22" s="376"/>
      <c r="C22" s="377"/>
      <c r="D22" s="377"/>
      <c r="E22" s="377"/>
      <c r="F22" s="377"/>
      <c r="G22" s="378"/>
      <c r="H22" s="372" t="s">
        <v>27</v>
      </c>
      <c r="I22" s="373"/>
      <c r="J22" s="373"/>
      <c r="K22" s="374"/>
      <c r="L22" s="372" t="s">
        <v>55</v>
      </c>
      <c r="M22" s="373"/>
      <c r="N22" s="373"/>
      <c r="O22" s="373"/>
      <c r="P22" s="373"/>
      <c r="Q22" s="373"/>
      <c r="R22" s="374"/>
      <c r="S22" s="163"/>
      <c r="T22" s="390" t="s">
        <v>95</v>
      </c>
      <c r="U22" s="391"/>
      <c r="V22" s="391"/>
      <c r="W22" s="391"/>
      <c r="X22" s="391"/>
      <c r="Y22" s="404" t="s">
        <v>35</v>
      </c>
      <c r="Z22" s="405"/>
      <c r="AA22" s="405"/>
      <c r="AB22" s="405"/>
      <c r="AC22" s="191"/>
      <c r="AD22" s="167"/>
      <c r="AE22" s="395" t="s">
        <v>0</v>
      </c>
    </row>
    <row r="23" spans="1:31" ht="12.75" customHeight="1">
      <c r="A23" s="382" t="s">
        <v>24</v>
      </c>
      <c r="B23" s="384" t="s">
        <v>25</v>
      </c>
      <c r="C23" s="385"/>
      <c r="D23" s="385"/>
      <c r="E23" s="385"/>
      <c r="F23" s="386"/>
      <c r="G23" s="383" t="s">
        <v>19</v>
      </c>
      <c r="H23" s="379"/>
      <c r="I23" s="380"/>
      <c r="J23" s="380"/>
      <c r="K23" s="381" t="s">
        <v>22</v>
      </c>
      <c r="L23" s="392" t="s">
        <v>4</v>
      </c>
      <c r="M23" s="393" t="s">
        <v>26</v>
      </c>
      <c r="N23" s="393" t="s">
        <v>20</v>
      </c>
      <c r="O23" s="380" t="s">
        <v>30</v>
      </c>
      <c r="P23" s="380"/>
      <c r="Q23" s="380"/>
      <c r="R23" s="388" t="s">
        <v>722</v>
      </c>
      <c r="S23" s="388" t="s">
        <v>92</v>
      </c>
      <c r="T23" s="379" t="s">
        <v>90</v>
      </c>
      <c r="U23" s="387" t="s">
        <v>44</v>
      </c>
      <c r="V23" s="387" t="s">
        <v>93</v>
      </c>
      <c r="W23" s="387" t="s">
        <v>48</v>
      </c>
      <c r="X23" s="394" t="s">
        <v>45</v>
      </c>
      <c r="Y23" s="401" t="s">
        <v>31</v>
      </c>
      <c r="Z23" s="399" t="s">
        <v>26</v>
      </c>
      <c r="AA23" s="399" t="s">
        <v>724</v>
      </c>
      <c r="AB23" s="399" t="s">
        <v>723</v>
      </c>
      <c r="AC23" s="387" t="s">
        <v>92</v>
      </c>
      <c r="AD23" s="398" t="s">
        <v>56</v>
      </c>
      <c r="AE23" s="396"/>
    </row>
    <row r="24" spans="1:31" ht="23.25" customHeight="1">
      <c r="A24" s="382"/>
      <c r="B24" s="25" t="s">
        <v>37</v>
      </c>
      <c r="C24" s="51" t="s">
        <v>17</v>
      </c>
      <c r="D24" s="51" t="s">
        <v>18</v>
      </c>
      <c r="E24" s="51" t="s">
        <v>23</v>
      </c>
      <c r="F24" s="120" t="s">
        <v>41</v>
      </c>
      <c r="G24" s="383" t="s">
        <v>19</v>
      </c>
      <c r="H24" s="123" t="s">
        <v>17</v>
      </c>
      <c r="I24" s="12" t="s">
        <v>18</v>
      </c>
      <c r="J24" s="12" t="s">
        <v>19</v>
      </c>
      <c r="K24" s="381"/>
      <c r="L24" s="392"/>
      <c r="M24" s="393" t="s">
        <v>26</v>
      </c>
      <c r="N24" s="393" t="s">
        <v>20</v>
      </c>
      <c r="O24" s="51" t="s">
        <v>80</v>
      </c>
      <c r="P24" s="51" t="s">
        <v>81</v>
      </c>
      <c r="Q24" s="51" t="s">
        <v>21</v>
      </c>
      <c r="R24" s="410"/>
      <c r="S24" s="389"/>
      <c r="T24" s="379"/>
      <c r="U24" s="387"/>
      <c r="V24" s="387"/>
      <c r="W24" s="387"/>
      <c r="X24" s="387"/>
      <c r="Y24" s="402"/>
      <c r="Z24" s="400"/>
      <c r="AA24" s="400"/>
      <c r="AB24" s="400"/>
      <c r="AC24" s="403"/>
      <c r="AD24" s="398"/>
      <c r="AE24" s="397"/>
    </row>
    <row r="25" spans="1:31" ht="12.75">
      <c r="A25" s="213"/>
      <c r="B25" s="214"/>
      <c r="C25" s="215"/>
      <c r="D25" s="215"/>
      <c r="E25" s="215"/>
      <c r="F25" s="215"/>
      <c r="G25" s="216"/>
      <c r="H25" s="217"/>
      <c r="I25" s="218"/>
      <c r="J25" s="218"/>
      <c r="K25" s="219"/>
      <c r="L25" s="213"/>
      <c r="M25" s="220"/>
      <c r="N25" s="220"/>
      <c r="O25" s="215"/>
      <c r="P25" s="215"/>
      <c r="Q25" s="215"/>
      <c r="R25" s="221"/>
      <c r="S25" s="222"/>
      <c r="T25" s="223"/>
      <c r="U25" s="223"/>
      <c r="V25" s="223"/>
      <c r="W25" s="223"/>
      <c r="X25" s="223"/>
      <c r="Y25" s="225"/>
      <c r="Z25" s="223"/>
      <c r="AA25" s="223"/>
      <c r="AB25" s="223"/>
      <c r="AC25" s="223"/>
      <c r="AD25" s="224"/>
      <c r="AE25" s="221"/>
    </row>
    <row r="26" spans="1:31" s="22" customFormat="1" ht="12.75">
      <c r="A26" s="199" t="s">
        <v>718</v>
      </c>
      <c r="B26" s="200" t="s">
        <v>122</v>
      </c>
      <c r="C26" s="339" t="s">
        <v>733</v>
      </c>
      <c r="D26" s="345" t="s">
        <v>145</v>
      </c>
      <c r="E26" s="346" t="s">
        <v>700</v>
      </c>
      <c r="F26" s="345"/>
      <c r="G26" s="348" t="s">
        <v>701</v>
      </c>
      <c r="H26" s="353"/>
      <c r="I26" s="354"/>
      <c r="J26" s="346"/>
      <c r="K26" s="355" t="s">
        <v>768</v>
      </c>
      <c r="L26" s="201" t="s">
        <v>49</v>
      </c>
      <c r="M26" s="205" t="s">
        <v>140</v>
      </c>
      <c r="N26" s="205">
        <v>1</v>
      </c>
      <c r="O26" s="205"/>
      <c r="P26" s="205"/>
      <c r="Q26" s="205"/>
      <c r="R26" s="206">
        <v>1</v>
      </c>
      <c r="S26" s="231">
        <f>IF(T26="O",R26,0)</f>
        <v>0</v>
      </c>
      <c r="T26" s="207" t="s">
        <v>719</v>
      </c>
      <c r="U26" s="202"/>
      <c r="V26" s="202"/>
      <c r="W26" s="208"/>
      <c r="X26" s="208"/>
      <c r="Y26" s="209"/>
      <c r="Z26" s="210"/>
      <c r="AA26" s="202"/>
      <c r="AB26" s="202"/>
      <c r="AC26" s="235">
        <f>IF(AD26="O",AB26,0)</f>
        <v>0</v>
      </c>
      <c r="AD26" s="211"/>
      <c r="AE26" s="212"/>
    </row>
    <row r="27" spans="1:31" s="22" customFormat="1" ht="12.75">
      <c r="A27" s="199" t="s">
        <v>718</v>
      </c>
      <c r="B27" s="200" t="s">
        <v>122</v>
      </c>
      <c r="C27" s="339" t="s">
        <v>733</v>
      </c>
      <c r="D27" s="345" t="s">
        <v>145</v>
      </c>
      <c r="E27" s="346" t="s">
        <v>700</v>
      </c>
      <c r="F27" s="345"/>
      <c r="G27" s="348" t="s">
        <v>702</v>
      </c>
      <c r="H27" s="353"/>
      <c r="I27" s="354"/>
      <c r="J27" s="346"/>
      <c r="K27" s="355" t="s">
        <v>768</v>
      </c>
      <c r="L27" s="201" t="s">
        <v>32</v>
      </c>
      <c r="M27" s="205" t="s">
        <v>119</v>
      </c>
      <c r="N27" s="205">
        <v>1</v>
      </c>
      <c r="O27" s="205">
        <v>120</v>
      </c>
      <c r="P27" s="205">
        <v>44</v>
      </c>
      <c r="Q27" s="205"/>
      <c r="R27" s="206">
        <v>0.69</v>
      </c>
      <c r="S27" s="231">
        <f>IF(T27="O",R27,0)</f>
        <v>0</v>
      </c>
      <c r="T27" s="207" t="s">
        <v>719</v>
      </c>
      <c r="U27" s="202"/>
      <c r="V27" s="202"/>
      <c r="W27" s="208"/>
      <c r="X27" s="208"/>
      <c r="Y27" s="209"/>
      <c r="Z27" s="210"/>
      <c r="AA27" s="202"/>
      <c r="AB27" s="202"/>
      <c r="AC27" s="235">
        <f>IF(AD27="O",AB27,0)</f>
        <v>0</v>
      </c>
      <c r="AD27" s="211"/>
      <c r="AE27" s="212" t="s">
        <v>147</v>
      </c>
    </row>
    <row r="28" spans="1:31" s="22" customFormat="1" ht="12.75">
      <c r="A28" s="199" t="s">
        <v>718</v>
      </c>
      <c r="B28" s="200" t="s">
        <v>122</v>
      </c>
      <c r="C28" s="339" t="s">
        <v>733</v>
      </c>
      <c r="D28" s="345" t="s">
        <v>145</v>
      </c>
      <c r="E28" s="346" t="s">
        <v>700</v>
      </c>
      <c r="F28" s="347"/>
      <c r="G28" s="348" t="s">
        <v>703</v>
      </c>
      <c r="H28" s="349"/>
      <c r="I28" s="350"/>
      <c r="J28" s="351"/>
      <c r="K28" s="352" t="s">
        <v>768</v>
      </c>
      <c r="L28" s="201" t="s">
        <v>32</v>
      </c>
      <c r="M28" s="53" t="s">
        <v>113</v>
      </c>
      <c r="N28" s="205">
        <v>1</v>
      </c>
      <c r="O28" s="53"/>
      <c r="P28" s="53"/>
      <c r="Q28" s="53"/>
      <c r="R28" s="55">
        <v>0.5</v>
      </c>
      <c r="S28" s="231">
        <f>IF(T28="O",R28,0)</f>
        <v>0</v>
      </c>
      <c r="T28" s="207" t="s">
        <v>719</v>
      </c>
      <c r="U28" s="56"/>
      <c r="V28" s="56"/>
      <c r="W28" s="121"/>
      <c r="X28" s="121"/>
      <c r="Y28" s="171"/>
      <c r="Z28" s="58"/>
      <c r="AA28" s="56"/>
      <c r="AB28" s="188"/>
      <c r="AC28" s="235">
        <f>IF(AD28="O",AB28,0)</f>
        <v>0</v>
      </c>
      <c r="AD28" s="168"/>
      <c r="AE28" s="59"/>
    </row>
    <row r="29" spans="1:31" s="22" customFormat="1" ht="12.75">
      <c r="A29" s="199" t="s">
        <v>718</v>
      </c>
      <c r="B29" s="200" t="s">
        <v>122</v>
      </c>
      <c r="C29" s="339" t="s">
        <v>733</v>
      </c>
      <c r="D29" s="345" t="s">
        <v>145</v>
      </c>
      <c r="E29" s="346" t="s">
        <v>700</v>
      </c>
      <c r="F29" s="354" t="s">
        <v>774</v>
      </c>
      <c r="G29" s="348" t="s">
        <v>704</v>
      </c>
      <c r="H29" s="353">
        <v>1213</v>
      </c>
      <c r="I29" s="354" t="s">
        <v>756</v>
      </c>
      <c r="J29" s="367" t="s">
        <v>775</v>
      </c>
      <c r="K29" s="355"/>
      <c r="L29" s="201" t="s">
        <v>49</v>
      </c>
      <c r="M29" s="205" t="s">
        <v>139</v>
      </c>
      <c r="N29" s="205">
        <v>1</v>
      </c>
      <c r="O29" s="205">
        <v>23</v>
      </c>
      <c r="P29" s="205">
        <v>23</v>
      </c>
      <c r="Q29" s="205">
        <v>65</v>
      </c>
      <c r="R29" s="128">
        <f>(O29*P29*Q29)/1000000</f>
        <v>0.034385</v>
      </c>
      <c r="S29" s="231">
        <f aca="true" t="shared" si="1" ref="S29:S37">IF(T29="O",R29,0)</f>
        <v>0</v>
      </c>
      <c r="T29" s="207" t="s">
        <v>719</v>
      </c>
      <c r="U29" s="202"/>
      <c r="V29" s="202"/>
      <c r="W29" s="208"/>
      <c r="X29" s="208"/>
      <c r="Y29" s="209"/>
      <c r="Z29" s="210"/>
      <c r="AA29" s="202"/>
      <c r="AB29" s="202"/>
      <c r="AC29" s="235">
        <f aca="true" t="shared" si="2" ref="AC29:AC37">IF(AD29="O",AB29,0)</f>
        <v>0</v>
      </c>
      <c r="AD29" s="211"/>
      <c r="AE29" s="212"/>
    </row>
    <row r="30" spans="1:31" s="22" customFormat="1" ht="12.75">
      <c r="A30" s="199" t="s">
        <v>718</v>
      </c>
      <c r="B30" s="200" t="s">
        <v>122</v>
      </c>
      <c r="C30" s="339" t="s">
        <v>733</v>
      </c>
      <c r="D30" s="345" t="s">
        <v>145</v>
      </c>
      <c r="E30" s="346" t="s">
        <v>700</v>
      </c>
      <c r="F30" s="345"/>
      <c r="G30" s="348" t="s">
        <v>705</v>
      </c>
      <c r="H30" s="353"/>
      <c r="I30" s="354"/>
      <c r="J30" s="346"/>
      <c r="K30" s="355" t="s">
        <v>768</v>
      </c>
      <c r="L30" s="201" t="s">
        <v>32</v>
      </c>
      <c r="M30" s="205" t="s">
        <v>119</v>
      </c>
      <c r="N30" s="205">
        <v>1</v>
      </c>
      <c r="O30" s="205">
        <v>70</v>
      </c>
      <c r="P30" s="205">
        <v>50</v>
      </c>
      <c r="Q30" s="205">
        <v>75</v>
      </c>
      <c r="R30" s="128">
        <f>(O30*P30*Q30)/1000000</f>
        <v>0.2625</v>
      </c>
      <c r="S30" s="231">
        <f t="shared" si="1"/>
        <v>0</v>
      </c>
      <c r="T30" s="207" t="s">
        <v>719</v>
      </c>
      <c r="U30" s="202"/>
      <c r="V30" s="202"/>
      <c r="W30" s="208"/>
      <c r="X30" s="208"/>
      <c r="Y30" s="209"/>
      <c r="Z30" s="210"/>
      <c r="AA30" s="202"/>
      <c r="AB30" s="202"/>
      <c r="AC30" s="235">
        <f t="shared" si="2"/>
        <v>0</v>
      </c>
      <c r="AD30" s="211"/>
      <c r="AE30" s="212"/>
    </row>
    <row r="31" spans="1:31" s="22" customFormat="1" ht="12.75">
      <c r="A31" s="199" t="s">
        <v>718</v>
      </c>
      <c r="B31" s="200" t="s">
        <v>122</v>
      </c>
      <c r="C31" s="339" t="s">
        <v>733</v>
      </c>
      <c r="D31" s="200" t="s">
        <v>145</v>
      </c>
      <c r="E31" s="195" t="s">
        <v>700</v>
      </c>
      <c r="F31" s="52" t="s">
        <v>745</v>
      </c>
      <c r="G31" s="226" t="s">
        <v>706</v>
      </c>
      <c r="H31" s="54">
        <v>1213</v>
      </c>
      <c r="I31" s="56">
        <v>1</v>
      </c>
      <c r="J31" s="196" t="s">
        <v>746</v>
      </c>
      <c r="K31" s="57"/>
      <c r="L31" s="201" t="s">
        <v>33</v>
      </c>
      <c r="M31" s="53" t="s">
        <v>138</v>
      </c>
      <c r="N31" s="205">
        <v>1</v>
      </c>
      <c r="O31" s="53"/>
      <c r="P31" s="53"/>
      <c r="Q31" s="53"/>
      <c r="R31" s="206">
        <v>0.25</v>
      </c>
      <c r="S31" s="231">
        <f t="shared" si="1"/>
        <v>0</v>
      </c>
      <c r="T31" s="207" t="s">
        <v>719</v>
      </c>
      <c r="U31" s="56"/>
      <c r="V31" s="56"/>
      <c r="W31" s="121"/>
      <c r="X31" s="121"/>
      <c r="Y31" s="171"/>
      <c r="Z31" s="58"/>
      <c r="AA31" s="56"/>
      <c r="AB31" s="188"/>
      <c r="AC31" s="235">
        <f t="shared" si="2"/>
        <v>0</v>
      </c>
      <c r="AD31" s="168"/>
      <c r="AE31" s="59"/>
    </row>
    <row r="32" spans="1:31" s="22" customFormat="1" ht="12.75">
      <c r="A32" s="199" t="s">
        <v>718</v>
      </c>
      <c r="B32" s="200" t="s">
        <v>122</v>
      </c>
      <c r="C32" s="339" t="s">
        <v>733</v>
      </c>
      <c r="D32" s="345" t="s">
        <v>145</v>
      </c>
      <c r="E32" s="346" t="s">
        <v>700</v>
      </c>
      <c r="F32" s="350" t="s">
        <v>817</v>
      </c>
      <c r="G32" s="348" t="s">
        <v>710</v>
      </c>
      <c r="H32" s="349">
        <v>1222</v>
      </c>
      <c r="I32" s="350">
        <v>1</v>
      </c>
      <c r="J32" s="368" t="s">
        <v>816</v>
      </c>
      <c r="K32" s="352"/>
      <c r="L32" s="201" t="s">
        <v>32</v>
      </c>
      <c r="M32" s="53" t="s">
        <v>707</v>
      </c>
      <c r="N32" s="205">
        <v>1</v>
      </c>
      <c r="O32" s="53"/>
      <c r="P32" s="53"/>
      <c r="Q32" s="53"/>
      <c r="R32" s="55">
        <v>0.15</v>
      </c>
      <c r="S32" s="231">
        <f t="shared" si="1"/>
        <v>0</v>
      </c>
      <c r="T32" s="207" t="s">
        <v>719</v>
      </c>
      <c r="U32" s="56"/>
      <c r="V32" s="56"/>
      <c r="W32" s="121"/>
      <c r="X32" s="121"/>
      <c r="Y32" s="171"/>
      <c r="Z32" s="58"/>
      <c r="AA32" s="56"/>
      <c r="AB32" s="188"/>
      <c r="AC32" s="235">
        <f t="shared" si="2"/>
        <v>0</v>
      </c>
      <c r="AD32" s="168"/>
      <c r="AE32" s="59"/>
    </row>
    <row r="33" spans="1:31" s="22" customFormat="1" ht="12.75">
      <c r="A33" s="199" t="s">
        <v>718</v>
      </c>
      <c r="B33" s="200" t="s">
        <v>122</v>
      </c>
      <c r="C33" s="339" t="s">
        <v>733</v>
      </c>
      <c r="D33" s="345" t="s">
        <v>145</v>
      </c>
      <c r="E33" s="346" t="s">
        <v>700</v>
      </c>
      <c r="F33" s="358" t="s">
        <v>774</v>
      </c>
      <c r="G33" s="348" t="s">
        <v>711</v>
      </c>
      <c r="H33" s="357">
        <v>1222</v>
      </c>
      <c r="I33" s="358" t="s">
        <v>756</v>
      </c>
      <c r="J33" s="371" t="s">
        <v>784</v>
      </c>
      <c r="K33" s="360"/>
      <c r="L33" s="201" t="s">
        <v>49</v>
      </c>
      <c r="M33" s="127" t="s">
        <v>708</v>
      </c>
      <c r="N33" s="205">
        <v>1</v>
      </c>
      <c r="O33" s="127">
        <v>90</v>
      </c>
      <c r="P33" s="127">
        <v>65</v>
      </c>
      <c r="Q33" s="127"/>
      <c r="R33" s="128">
        <v>0.06</v>
      </c>
      <c r="S33" s="231">
        <f t="shared" si="1"/>
        <v>0</v>
      </c>
      <c r="T33" s="207" t="s">
        <v>719</v>
      </c>
      <c r="U33" s="129"/>
      <c r="V33" s="129"/>
      <c r="W33" s="130"/>
      <c r="X33" s="130"/>
      <c r="Y33" s="172"/>
      <c r="Z33" s="132"/>
      <c r="AA33" s="129"/>
      <c r="AB33" s="189"/>
      <c r="AC33" s="235">
        <f t="shared" si="2"/>
        <v>0</v>
      </c>
      <c r="AD33" s="169"/>
      <c r="AE33" s="133"/>
    </row>
    <row r="34" spans="1:31" s="22" customFormat="1" ht="12.75">
      <c r="A34" s="199" t="s">
        <v>718</v>
      </c>
      <c r="B34" s="200" t="s">
        <v>122</v>
      </c>
      <c r="C34" s="339" t="s">
        <v>733</v>
      </c>
      <c r="D34" s="345" t="s">
        <v>145</v>
      </c>
      <c r="E34" s="346" t="s">
        <v>700</v>
      </c>
      <c r="F34" s="358" t="s">
        <v>774</v>
      </c>
      <c r="G34" s="348" t="s">
        <v>712</v>
      </c>
      <c r="H34" s="357">
        <v>1222</v>
      </c>
      <c r="I34" s="358" t="s">
        <v>756</v>
      </c>
      <c r="J34" s="371" t="s">
        <v>784</v>
      </c>
      <c r="K34" s="360"/>
      <c r="L34" s="201" t="s">
        <v>49</v>
      </c>
      <c r="M34" s="127" t="s">
        <v>708</v>
      </c>
      <c r="N34" s="205">
        <v>1</v>
      </c>
      <c r="O34" s="127">
        <v>90</v>
      </c>
      <c r="P34" s="127">
        <v>65</v>
      </c>
      <c r="Q34" s="127"/>
      <c r="R34" s="128">
        <v>0.06</v>
      </c>
      <c r="S34" s="231">
        <f t="shared" si="1"/>
        <v>0</v>
      </c>
      <c r="T34" s="207" t="s">
        <v>719</v>
      </c>
      <c r="U34" s="129"/>
      <c r="V34" s="129"/>
      <c r="W34" s="130"/>
      <c r="X34" s="130"/>
      <c r="Y34" s="172"/>
      <c r="Z34" s="132"/>
      <c r="AA34" s="129"/>
      <c r="AB34" s="189"/>
      <c r="AC34" s="235">
        <f t="shared" si="2"/>
        <v>0</v>
      </c>
      <c r="AD34" s="169"/>
      <c r="AE34" s="133"/>
    </row>
    <row r="35" spans="1:31" s="22" customFormat="1" ht="12.75">
      <c r="A35" s="199" t="s">
        <v>718</v>
      </c>
      <c r="B35" s="200" t="s">
        <v>122</v>
      </c>
      <c r="C35" s="339" t="s">
        <v>733</v>
      </c>
      <c r="D35" s="345" t="s">
        <v>145</v>
      </c>
      <c r="E35" s="346" t="s">
        <v>700</v>
      </c>
      <c r="F35" s="358" t="s">
        <v>774</v>
      </c>
      <c r="G35" s="348" t="s">
        <v>713</v>
      </c>
      <c r="H35" s="357">
        <v>1222</v>
      </c>
      <c r="I35" s="358" t="s">
        <v>756</v>
      </c>
      <c r="J35" s="371" t="s">
        <v>784</v>
      </c>
      <c r="K35" s="360"/>
      <c r="L35" s="201" t="s">
        <v>49</v>
      </c>
      <c r="M35" s="127" t="s">
        <v>708</v>
      </c>
      <c r="N35" s="205">
        <v>1</v>
      </c>
      <c r="O35" s="127">
        <v>90</v>
      </c>
      <c r="P35" s="127">
        <v>65</v>
      </c>
      <c r="Q35" s="127"/>
      <c r="R35" s="128">
        <v>0.06</v>
      </c>
      <c r="S35" s="231">
        <f t="shared" si="1"/>
        <v>0</v>
      </c>
      <c r="T35" s="207" t="s">
        <v>719</v>
      </c>
      <c r="U35" s="129"/>
      <c r="V35" s="129"/>
      <c r="W35" s="130"/>
      <c r="X35" s="130"/>
      <c r="Y35" s="172"/>
      <c r="Z35" s="132"/>
      <c r="AA35" s="129"/>
      <c r="AB35" s="189"/>
      <c r="AC35" s="235">
        <f t="shared" si="2"/>
        <v>0</v>
      </c>
      <c r="AD35" s="169"/>
      <c r="AE35" s="133"/>
    </row>
    <row r="36" spans="1:31" s="22" customFormat="1" ht="12.75">
      <c r="A36" s="199" t="s">
        <v>718</v>
      </c>
      <c r="B36" s="200" t="s">
        <v>122</v>
      </c>
      <c r="C36" s="339" t="s">
        <v>733</v>
      </c>
      <c r="D36" s="345" t="s">
        <v>145</v>
      </c>
      <c r="E36" s="346" t="s">
        <v>700</v>
      </c>
      <c r="F36" s="358" t="s">
        <v>774</v>
      </c>
      <c r="G36" s="348" t="s">
        <v>714</v>
      </c>
      <c r="H36" s="357">
        <v>1222</v>
      </c>
      <c r="I36" s="358" t="s">
        <v>756</v>
      </c>
      <c r="J36" s="371" t="s">
        <v>784</v>
      </c>
      <c r="K36" s="360"/>
      <c r="L36" s="201" t="s">
        <v>49</v>
      </c>
      <c r="M36" s="127" t="s">
        <v>708</v>
      </c>
      <c r="N36" s="205">
        <v>1</v>
      </c>
      <c r="O36" s="127">
        <v>90</v>
      </c>
      <c r="P36" s="127">
        <v>65</v>
      </c>
      <c r="Q36" s="127"/>
      <c r="R36" s="128">
        <v>0.06</v>
      </c>
      <c r="S36" s="231">
        <f t="shared" si="1"/>
        <v>0</v>
      </c>
      <c r="T36" s="207" t="s">
        <v>719</v>
      </c>
      <c r="U36" s="129"/>
      <c r="V36" s="129"/>
      <c r="W36" s="130"/>
      <c r="X36" s="130"/>
      <c r="Y36" s="172"/>
      <c r="Z36" s="132"/>
      <c r="AA36" s="129"/>
      <c r="AB36" s="189"/>
      <c r="AC36" s="235">
        <f t="shared" si="2"/>
        <v>0</v>
      </c>
      <c r="AD36" s="169"/>
      <c r="AE36" s="133"/>
    </row>
    <row r="37" spans="1:31" s="22" customFormat="1" ht="13.5" thickBot="1">
      <c r="A37" s="61" t="s">
        <v>718</v>
      </c>
      <c r="B37" s="62" t="s">
        <v>122</v>
      </c>
      <c r="C37" s="340" t="s">
        <v>733</v>
      </c>
      <c r="D37" s="361" t="s">
        <v>145</v>
      </c>
      <c r="E37" s="362" t="s">
        <v>700</v>
      </c>
      <c r="F37" s="365" t="s">
        <v>774</v>
      </c>
      <c r="G37" s="363" t="s">
        <v>715</v>
      </c>
      <c r="H37" s="364">
        <v>1222</v>
      </c>
      <c r="I37" s="365" t="s">
        <v>756</v>
      </c>
      <c r="J37" s="370" t="s">
        <v>784</v>
      </c>
      <c r="K37" s="366"/>
      <c r="L37" s="63" t="s">
        <v>49</v>
      </c>
      <c r="M37" s="64" t="s">
        <v>709</v>
      </c>
      <c r="N37" s="64">
        <v>1</v>
      </c>
      <c r="O37" s="64">
        <v>180</v>
      </c>
      <c r="P37" s="64">
        <v>90</v>
      </c>
      <c r="Q37" s="64"/>
      <c r="R37" s="65">
        <v>0.02</v>
      </c>
      <c r="S37" s="232">
        <f t="shared" si="1"/>
        <v>0</v>
      </c>
      <c r="T37" s="166" t="s">
        <v>719</v>
      </c>
      <c r="U37" s="66"/>
      <c r="V37" s="66"/>
      <c r="W37" s="122"/>
      <c r="X37" s="122"/>
      <c r="Y37" s="173"/>
      <c r="Z37" s="68"/>
      <c r="AA37" s="66"/>
      <c r="AB37" s="190"/>
      <c r="AC37" s="236">
        <f t="shared" si="2"/>
        <v>0</v>
      </c>
      <c r="AD37" s="170"/>
      <c r="AE37" s="69"/>
    </row>
  </sheetData>
  <sheetProtection/>
  <protectedRanges>
    <protectedRange sqref="N4:Q8" name="Plage5"/>
    <protectedRange sqref="T26:AB912" name="Plage3"/>
    <protectedRange sqref="B1:B2" name="Plage1"/>
    <protectedRange sqref="R26:R28 R31:R912 A26:Q912" name="Plage2"/>
    <protectedRange sqref="AD26:AE912" name="Plage4"/>
    <protectedRange sqref="R29:R30" name="Plage2_5_1_4_1_6_2_1_4_1_1_2"/>
  </protectedRanges>
  <mergeCells count="35">
    <mergeCell ref="A5:A6"/>
    <mergeCell ref="A7:A8"/>
    <mergeCell ref="A9:A10"/>
    <mergeCell ref="N10:O10"/>
    <mergeCell ref="T22:X22"/>
    <mergeCell ref="Y22:AB22"/>
    <mergeCell ref="A11:A12"/>
    <mergeCell ref="A13:A14"/>
    <mergeCell ref="A15:A16"/>
    <mergeCell ref="A22:G22"/>
    <mergeCell ref="L23:L24"/>
    <mergeCell ref="M23:M24"/>
    <mergeCell ref="N23:N24"/>
    <mergeCell ref="O23:Q23"/>
    <mergeCell ref="H22:K22"/>
    <mergeCell ref="L22:R22"/>
    <mergeCell ref="R23:R24"/>
    <mergeCell ref="S23:S24"/>
    <mergeCell ref="T23:T24"/>
    <mergeCell ref="U23:U24"/>
    <mergeCell ref="AE22:AE24"/>
    <mergeCell ref="A23:A24"/>
    <mergeCell ref="B23:F23"/>
    <mergeCell ref="G23:G24"/>
    <mergeCell ref="H23:J23"/>
    <mergeCell ref="K23:K24"/>
    <mergeCell ref="AD23:AD24"/>
    <mergeCell ref="Z23:Z24"/>
    <mergeCell ref="AA23:AA24"/>
    <mergeCell ref="AB23:AB24"/>
    <mergeCell ref="AC23:AC24"/>
    <mergeCell ref="V23:V24"/>
    <mergeCell ref="W23:W24"/>
    <mergeCell ref="X23:X24"/>
    <mergeCell ref="Y23:Y24"/>
  </mergeCells>
  <dataValidations count="6">
    <dataValidation type="list" allowBlank="1" showErrorMessage="1" prompt="&#10;" sqref="L26:L37">
      <formula1>"INFO,MOB,VER,ROC,DIV,LAB,FRAG"</formula1>
    </dataValidation>
    <dataValidation type="list" allowBlank="1" showInputMessage="1" showErrorMessage="1" sqref="Y26:Y37">
      <formula1>"DOCBUR,DOCBIBLIO"</formula1>
    </dataValidation>
    <dataValidation type="list" allowBlank="1" showInputMessage="1" showErrorMessage="1" sqref="W26:X37 AD26:AD37 Q5 T26:T37">
      <formula1>"O,N"</formula1>
    </dataValidation>
    <dataValidation type="list" allowBlank="1" showInputMessage="1" showErrorMessage="1" sqref="AD25">
      <formula1>"O/N"</formula1>
    </dataValidation>
    <dataValidation type="list" allowBlank="1" showInputMessage="1" showErrorMessage="1" sqref="N4">
      <formula1>"BUR,SALLE ENSEIGNEMENT, SALLETP, LABO,STOCK REPRO,DIVERS"</formula1>
    </dataValidation>
    <dataValidation type="list" allowBlank="1" showInputMessage="1" showErrorMessage="1" sqref="Q4">
      <formula1>"A-1,A-2,B-1,B-2,C-1,C-2,D-1,D-2,E-1,E-2,F-1,F-2"</formula1>
    </dataValidation>
  </dataValidations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AH39"/>
  <sheetViews>
    <sheetView zoomScalePageLayoutView="0" workbookViewId="0" topLeftCell="A16">
      <selection activeCell="G26" sqref="G26"/>
    </sheetView>
  </sheetViews>
  <sheetFormatPr defaultColWidth="11.421875" defaultRowHeight="12.75"/>
  <cols>
    <col min="1" max="1" width="15.8515625" style="5" customWidth="1"/>
    <col min="2" max="2" width="11.28125" style="5" customWidth="1"/>
    <col min="3" max="3" width="7.421875" style="5" customWidth="1"/>
    <col min="4" max="4" width="8.421875" style="5" customWidth="1"/>
    <col min="5" max="5" width="6.7109375" style="5" customWidth="1"/>
    <col min="6" max="6" width="15.421875" style="5" customWidth="1"/>
    <col min="7" max="7" width="9.57421875" style="7" customWidth="1"/>
    <col min="8" max="8" width="5.7109375" style="9" customWidth="1"/>
    <col min="9" max="9" width="4.421875" style="9" bestFit="1" customWidth="1"/>
    <col min="10" max="10" width="5.421875" style="9" bestFit="1" customWidth="1"/>
    <col min="11" max="11" width="10.00390625" style="9" customWidth="1"/>
    <col min="12" max="12" width="8.421875" style="5" customWidth="1"/>
    <col min="13" max="13" width="32.00390625" style="5" customWidth="1"/>
    <col min="14" max="14" width="3.8515625" style="5" bestFit="1" customWidth="1"/>
    <col min="15" max="15" width="5.00390625" style="5" bestFit="1" customWidth="1"/>
    <col min="16" max="16" width="6.7109375" style="5" customWidth="1"/>
    <col min="17" max="17" width="8.8515625" style="5" customWidth="1"/>
    <col min="18" max="18" width="10.7109375" style="5" customWidth="1"/>
    <col min="19" max="19" width="7.57421875" style="5" customWidth="1"/>
    <col min="20" max="20" width="8.140625" style="9" customWidth="1"/>
    <col min="21" max="22" width="9.8515625" style="9" customWidth="1"/>
    <col min="23" max="24" width="7.28125" style="9" customWidth="1"/>
    <col min="25" max="25" width="9.00390625" style="9" customWidth="1"/>
    <col min="26" max="26" width="24.140625" style="9" customWidth="1"/>
    <col min="27" max="27" width="8.00390625" style="9" bestFit="1" customWidth="1"/>
    <col min="28" max="28" width="8.7109375" style="9" bestFit="1" customWidth="1"/>
    <col min="29" max="30" width="5.7109375" style="9" bestFit="1" customWidth="1"/>
    <col min="31" max="31" width="29.140625" style="9" customWidth="1"/>
    <col min="32" max="33" width="13.7109375" style="5" customWidth="1"/>
    <col min="34" max="34" width="19.421875" style="5" customWidth="1"/>
    <col min="35" max="16384" width="11.421875" style="5" customWidth="1"/>
  </cols>
  <sheetData>
    <row r="1" spans="1:33" ht="21" customHeight="1">
      <c r="A1" s="114" t="s">
        <v>716</v>
      </c>
      <c r="B1" s="114"/>
      <c r="C1" s="117"/>
      <c r="D1" s="116"/>
      <c r="E1" s="116"/>
      <c r="F1" s="116"/>
      <c r="G1" s="116"/>
      <c r="H1" s="118"/>
      <c r="I1" s="118"/>
      <c r="J1" s="118"/>
      <c r="K1" s="118"/>
      <c r="L1" s="116"/>
      <c r="M1" s="116"/>
      <c r="N1" s="116"/>
      <c r="O1" s="116"/>
      <c r="P1" s="116"/>
      <c r="Q1" s="116"/>
      <c r="R1" s="117"/>
      <c r="S1" s="117"/>
      <c r="T1" s="118"/>
      <c r="U1" s="118"/>
      <c r="V1" s="118"/>
      <c r="W1" s="118"/>
      <c r="X1" s="119"/>
      <c r="Y1" s="119"/>
      <c r="Z1" s="119"/>
      <c r="AA1" s="119"/>
      <c r="AB1" s="119"/>
      <c r="AC1" s="119"/>
      <c r="AD1" s="119"/>
      <c r="AE1" s="118"/>
      <c r="AF1" s="2"/>
      <c r="AG1" s="2"/>
    </row>
    <row r="2" spans="1:33" ht="15.75">
      <c r="A2" s="18" t="s">
        <v>40</v>
      </c>
      <c r="B2" s="18" t="s">
        <v>145</v>
      </c>
      <c r="C2" s="19"/>
      <c r="D2" s="20"/>
      <c r="E2" s="20"/>
      <c r="F2" s="20"/>
      <c r="G2" s="20"/>
      <c r="H2" s="18"/>
      <c r="I2" s="21"/>
      <c r="J2" s="26"/>
      <c r="K2" s="19"/>
      <c r="L2" s="20"/>
      <c r="M2" s="20"/>
      <c r="N2" s="20"/>
      <c r="O2" s="20"/>
      <c r="P2" s="20"/>
      <c r="Q2" s="20"/>
      <c r="R2" s="19"/>
      <c r="S2" s="19"/>
      <c r="T2" s="21"/>
      <c r="U2" s="21"/>
      <c r="V2" s="21"/>
      <c r="W2" s="21"/>
      <c r="X2" s="250"/>
      <c r="Y2" s="250"/>
      <c r="Z2" s="250"/>
      <c r="AA2" s="250"/>
      <c r="AB2" s="250"/>
      <c r="AC2" s="250"/>
      <c r="AD2" s="250"/>
      <c r="AE2" s="21"/>
      <c r="AF2" s="2"/>
      <c r="AG2" s="2"/>
    </row>
    <row r="3" spans="1:31" s="2" customFormat="1" ht="16.5" thickBot="1">
      <c r="A3" s="137"/>
      <c r="B3" s="137"/>
      <c r="D3" s="138"/>
      <c r="E3" s="138"/>
      <c r="F3" s="138"/>
      <c r="G3" s="138"/>
      <c r="H3" s="137"/>
      <c r="I3" s="15"/>
      <c r="J3" s="143"/>
      <c r="L3" s="138"/>
      <c r="M3" s="138"/>
      <c r="N3" s="138"/>
      <c r="O3" s="138"/>
      <c r="P3" s="138"/>
      <c r="Q3" s="138"/>
      <c r="T3" s="15"/>
      <c r="U3" s="15"/>
      <c r="V3" s="15"/>
      <c r="W3" s="15"/>
      <c r="X3" s="16"/>
      <c r="Y3" s="16"/>
      <c r="Z3" s="16"/>
      <c r="AA3" s="16"/>
      <c r="AB3" s="16"/>
      <c r="AC3" s="16"/>
      <c r="AD3" s="16"/>
      <c r="AE3" s="15"/>
    </row>
    <row r="4" spans="1:31" ht="15.75">
      <c r="A4"/>
      <c r="B4"/>
      <c r="C4"/>
      <c r="D4"/>
      <c r="E4"/>
      <c r="F4"/>
      <c r="G4"/>
      <c r="H4"/>
      <c r="I4"/>
      <c r="J4"/>
      <c r="K4"/>
      <c r="L4" s="175" t="s">
        <v>67</v>
      </c>
      <c r="M4" s="176"/>
      <c r="N4" s="229" t="s">
        <v>82</v>
      </c>
      <c r="O4" s="177"/>
      <c r="P4" s="178"/>
      <c r="Q4" s="246" t="s">
        <v>68</v>
      </c>
      <c r="R4"/>
      <c r="S4" s="140"/>
      <c r="T4" s="138"/>
      <c r="U4" s="174"/>
      <c r="V4" s="174"/>
      <c r="W4" s="140"/>
      <c r="X4" s="140"/>
      <c r="Y4" s="16"/>
      <c r="Z4" s="15"/>
      <c r="AA4" s="15"/>
      <c r="AB4" s="15"/>
      <c r="AC4" s="15"/>
      <c r="AD4" s="15"/>
      <c r="AE4" s="15"/>
    </row>
    <row r="5" spans="1:31" ht="15.75">
      <c r="A5" s="408" t="s">
        <v>13</v>
      </c>
      <c r="B5" s="237" t="s">
        <v>100</v>
      </c>
      <c r="C5" s="187" t="s">
        <v>68</v>
      </c>
      <c r="D5" s="138"/>
      <c r="E5" s="138"/>
      <c r="F5" s="138"/>
      <c r="G5" s="138"/>
      <c r="H5" s="15"/>
      <c r="I5" s="15"/>
      <c r="J5" s="143"/>
      <c r="K5" s="2"/>
      <c r="L5" s="179" t="s">
        <v>98</v>
      </c>
      <c r="M5" s="180"/>
      <c r="N5" s="180"/>
      <c r="O5" s="181"/>
      <c r="P5" s="182"/>
      <c r="Q5" s="247" t="s">
        <v>99</v>
      </c>
      <c r="R5"/>
      <c r="S5" s="244"/>
      <c r="T5" s="138"/>
      <c r="U5" s="139"/>
      <c r="V5" s="139"/>
      <c r="W5" s="140"/>
      <c r="X5" s="141"/>
      <c r="Y5" s="16"/>
      <c r="Z5" s="15"/>
      <c r="AA5" s="15"/>
      <c r="AB5" s="15"/>
      <c r="AC5" s="15"/>
      <c r="AD5" s="15"/>
      <c r="AE5" s="15"/>
    </row>
    <row r="6" spans="1:31" ht="15.75">
      <c r="A6" s="409"/>
      <c r="B6" s="187"/>
      <c r="C6" s="187" t="s">
        <v>69</v>
      </c>
      <c r="D6" s="138"/>
      <c r="E6" s="138"/>
      <c r="F6" s="138"/>
      <c r="G6" s="138"/>
      <c r="H6" s="15"/>
      <c r="I6" s="15"/>
      <c r="J6" s="143"/>
      <c r="K6" s="2"/>
      <c r="L6" s="179" t="s">
        <v>101</v>
      </c>
      <c r="M6" s="180"/>
      <c r="N6" s="180"/>
      <c r="O6" s="181"/>
      <c r="P6" s="182"/>
      <c r="Q6" s="248">
        <v>0</v>
      </c>
      <c r="R6"/>
      <c r="S6" s="244"/>
      <c r="T6" s="138"/>
      <c r="U6" s="139"/>
      <c r="V6" s="139"/>
      <c r="W6" s="140"/>
      <c r="X6" s="141"/>
      <c r="Y6" s="16"/>
      <c r="Z6" s="15"/>
      <c r="AA6" s="15"/>
      <c r="AB6" s="15"/>
      <c r="AC6" s="15"/>
      <c r="AD6" s="15"/>
      <c r="AE6" s="15"/>
    </row>
    <row r="7" spans="1:31" ht="18" customHeight="1">
      <c r="A7" s="408" t="s">
        <v>66</v>
      </c>
      <c r="B7" s="237" t="s">
        <v>100</v>
      </c>
      <c r="C7" s="187" t="s">
        <v>70</v>
      </c>
      <c r="D7" s="138"/>
      <c r="E7" s="138"/>
      <c r="F7" s="138"/>
      <c r="G7" s="138"/>
      <c r="H7" s="15"/>
      <c r="I7" s="15"/>
      <c r="J7" s="143"/>
      <c r="K7" s="2"/>
      <c r="L7" s="179" t="s">
        <v>103</v>
      </c>
      <c r="M7" s="180"/>
      <c r="N7" s="180"/>
      <c r="O7" s="181"/>
      <c r="P7" s="182"/>
      <c r="Q7" s="251" t="e">
        <f>Q8/Q6</f>
        <v>#DIV/0!</v>
      </c>
      <c r="R7"/>
      <c r="S7" s="244"/>
      <c r="T7" s="138"/>
      <c r="U7" s="139"/>
      <c r="V7" s="139"/>
      <c r="W7" s="140"/>
      <c r="X7" s="141"/>
      <c r="Y7" s="16"/>
      <c r="Z7" s="15"/>
      <c r="AA7" s="15"/>
      <c r="AB7" s="15"/>
      <c r="AC7" s="15"/>
      <c r="AD7" s="15"/>
      <c r="AE7" s="15"/>
    </row>
    <row r="8" spans="1:31" ht="16.5" thickBot="1">
      <c r="A8" s="409"/>
      <c r="B8" s="187"/>
      <c r="C8" s="187" t="s">
        <v>71</v>
      </c>
      <c r="D8" s="138"/>
      <c r="E8" s="138"/>
      <c r="F8" s="138"/>
      <c r="G8" s="138"/>
      <c r="H8" s="15"/>
      <c r="I8" s="15"/>
      <c r="J8" s="143"/>
      <c r="K8" s="2"/>
      <c r="L8" s="183" t="s">
        <v>102</v>
      </c>
      <c r="M8" s="184"/>
      <c r="N8" s="184"/>
      <c r="O8" s="185"/>
      <c r="P8" s="186"/>
      <c r="Q8" s="249">
        <f>SUM($R$26:$R$981)+SUM($AB$26:$AB$981)</f>
        <v>7.1101600000000005</v>
      </c>
      <c r="R8"/>
      <c r="S8" s="244"/>
      <c r="T8" s="138"/>
      <c r="U8" s="139"/>
      <c r="V8" s="139"/>
      <c r="W8" s="140"/>
      <c r="X8" s="142"/>
      <c r="Y8" s="16"/>
      <c r="Z8" s="15"/>
      <c r="AA8" s="15"/>
      <c r="AB8" s="15"/>
      <c r="AC8" s="15"/>
      <c r="AD8" s="15"/>
      <c r="AE8" s="15"/>
    </row>
    <row r="9" spans="1:31" ht="16.5" thickBot="1">
      <c r="A9" s="408" t="s">
        <v>14</v>
      </c>
      <c r="B9" s="237" t="s">
        <v>100</v>
      </c>
      <c r="C9" s="187" t="s">
        <v>72</v>
      </c>
      <c r="D9" s="138"/>
      <c r="E9" s="138"/>
      <c r="F9" s="138"/>
      <c r="G9" s="138"/>
      <c r="H9" s="15"/>
      <c r="I9" s="15"/>
      <c r="J9" s="143"/>
      <c r="K9" s="2"/>
      <c r="L9" s="137"/>
      <c r="M9" s="138"/>
      <c r="N9" s="138"/>
      <c r="O9" s="139"/>
      <c r="P9" s="140"/>
      <c r="Q9" s="142"/>
      <c r="R9" s="244"/>
      <c r="S9" s="244"/>
      <c r="T9" s="138"/>
      <c r="U9" s="139"/>
      <c r="V9" s="139"/>
      <c r="W9" s="140"/>
      <c r="X9" s="142"/>
      <c r="Y9" s="16"/>
      <c r="Z9" s="15"/>
      <c r="AA9" s="15"/>
      <c r="AB9" s="15"/>
      <c r="AC9" s="15"/>
      <c r="AD9" s="15"/>
      <c r="AE9" s="15"/>
    </row>
    <row r="10" spans="1:31" ht="24" customHeight="1" thickBot="1">
      <c r="A10" s="409"/>
      <c r="B10" s="187"/>
      <c r="C10" s="187" t="s">
        <v>73</v>
      </c>
      <c r="D10" s="138"/>
      <c r="E10" s="138"/>
      <c r="F10" s="138"/>
      <c r="G10" s="138"/>
      <c r="H10" s="15"/>
      <c r="I10" s="15"/>
      <c r="J10" s="143"/>
      <c r="K10" s="2"/>
      <c r="L10" s="239" t="s">
        <v>42</v>
      </c>
      <c r="M10" s="240"/>
      <c r="N10" s="406" t="s">
        <v>94</v>
      </c>
      <c r="O10" s="407"/>
      <c r="P10" s="230" t="s">
        <v>59</v>
      </c>
      <c r="Q10" s="230" t="s">
        <v>91</v>
      </c>
      <c r="R10" s="244"/>
      <c r="S10" s="244"/>
      <c r="T10" s="138"/>
      <c r="U10" s="139"/>
      <c r="V10" s="139"/>
      <c r="W10" s="140"/>
      <c r="X10" s="142"/>
      <c r="Y10" s="16"/>
      <c r="Z10" s="15"/>
      <c r="AA10" s="15"/>
      <c r="AB10" s="15"/>
      <c r="AC10" s="15"/>
      <c r="AD10" s="15"/>
      <c r="AE10" s="15"/>
    </row>
    <row r="11" spans="1:31" ht="16.5" thickBot="1">
      <c r="A11" s="408" t="s">
        <v>11</v>
      </c>
      <c r="B11" s="237" t="s">
        <v>100</v>
      </c>
      <c r="C11" s="187" t="s">
        <v>74</v>
      </c>
      <c r="D11" s="138"/>
      <c r="E11" s="138"/>
      <c r="F11" s="138"/>
      <c r="G11" s="138"/>
      <c r="H11" s="15"/>
      <c r="I11" s="15"/>
      <c r="J11" s="143"/>
      <c r="K11" s="2"/>
      <c r="L11" s="241" t="s">
        <v>83</v>
      </c>
      <c r="M11" s="242"/>
      <c r="N11" s="238"/>
      <c r="O11" s="243">
        <f>SUMIF($L$26:$L$981,"INFO",$R$26:$R$981)</f>
        <v>0.3</v>
      </c>
      <c r="P11" s="233">
        <f>SUMIF($L$26:$L$981,"INFO",$S$26:$S$981)</f>
        <v>0</v>
      </c>
      <c r="Q11" s="234">
        <f>O11-P11</f>
        <v>0.3</v>
      </c>
      <c r="R11" s="244"/>
      <c r="S11" s="244"/>
      <c r="T11" s="138"/>
      <c r="U11" s="139"/>
      <c r="V11" s="139"/>
      <c r="W11" s="140"/>
      <c r="X11" s="142"/>
      <c r="Y11" s="16"/>
      <c r="Z11" s="15"/>
      <c r="AA11" s="15"/>
      <c r="AB11" s="15"/>
      <c r="AC11" s="15"/>
      <c r="AD11" s="15"/>
      <c r="AE11" s="15"/>
    </row>
    <row r="12" spans="1:31" ht="16.5" thickBot="1">
      <c r="A12" s="409"/>
      <c r="B12" s="187"/>
      <c r="C12" s="187" t="s">
        <v>75</v>
      </c>
      <c r="D12" s="138"/>
      <c r="E12" s="138"/>
      <c r="F12" s="138"/>
      <c r="G12" s="138"/>
      <c r="H12" s="15"/>
      <c r="I12" s="15"/>
      <c r="J12" s="143"/>
      <c r="K12" s="2"/>
      <c r="L12" s="241" t="s">
        <v>84</v>
      </c>
      <c r="M12" s="242"/>
      <c r="N12" s="238"/>
      <c r="O12" s="233">
        <f>SUMIF($L$26:$L$981,"MOB",$R$26:$R$981)</f>
        <v>5.63016</v>
      </c>
      <c r="P12" s="233">
        <f>SUMIF($L$26:$L$981,"MOB",$S$26:$S$981)</f>
        <v>0</v>
      </c>
      <c r="Q12" s="234">
        <f aca="true" t="shared" si="0" ref="Q12:Q19">O12-P12</f>
        <v>5.63016</v>
      </c>
      <c r="R12" s="244"/>
      <c r="S12" s="244"/>
      <c r="T12" s="138"/>
      <c r="U12" s="139"/>
      <c r="V12" s="139"/>
      <c r="W12" s="140"/>
      <c r="X12" s="142"/>
      <c r="Y12" s="16"/>
      <c r="Z12" s="15"/>
      <c r="AA12" s="15"/>
      <c r="AB12" s="15"/>
      <c r="AC12" s="15"/>
      <c r="AD12" s="15"/>
      <c r="AE12" s="15"/>
    </row>
    <row r="13" spans="1:31" ht="16.5" thickBot="1">
      <c r="A13" s="408" t="s">
        <v>15</v>
      </c>
      <c r="B13" s="237" t="s">
        <v>100</v>
      </c>
      <c r="C13" s="187" t="s">
        <v>76</v>
      </c>
      <c r="D13" s="138"/>
      <c r="E13" s="138"/>
      <c r="F13" s="138"/>
      <c r="G13" s="138"/>
      <c r="H13" s="15"/>
      <c r="I13" s="15"/>
      <c r="J13" s="143"/>
      <c r="K13" s="2"/>
      <c r="L13" s="241" t="s">
        <v>85</v>
      </c>
      <c r="M13" s="242"/>
      <c r="N13" s="238"/>
      <c r="O13" s="233">
        <f>SUMIF($L$26:$L$974,"DIV",$R$26:$R$974)</f>
        <v>0.7000000000000001</v>
      </c>
      <c r="P13" s="233">
        <f>SUMIF($L$26:$L$981,"DIV",$S$26:$S$981)</f>
        <v>0</v>
      </c>
      <c r="Q13" s="234">
        <f t="shared" si="0"/>
        <v>0.7000000000000001</v>
      </c>
      <c r="R13" s="244"/>
      <c r="S13" s="244"/>
      <c r="T13" s="138"/>
      <c r="U13" s="139"/>
      <c r="V13" s="139"/>
      <c r="W13" s="140"/>
      <c r="X13" s="142"/>
      <c r="Y13" s="16"/>
      <c r="Z13" s="15"/>
      <c r="AA13" s="15"/>
      <c r="AB13" s="15"/>
      <c r="AC13" s="15"/>
      <c r="AD13" s="15"/>
      <c r="AE13" s="15"/>
    </row>
    <row r="14" spans="1:34" s="28" customFormat="1" ht="15.75" thickBot="1">
      <c r="A14" s="409"/>
      <c r="B14" s="187"/>
      <c r="C14" s="187" t="s">
        <v>77</v>
      </c>
      <c r="D14" s="27"/>
      <c r="E14" s="27"/>
      <c r="F14" s="27"/>
      <c r="G14" s="27"/>
      <c r="H14" s="11"/>
      <c r="I14" s="10"/>
      <c r="J14" s="10"/>
      <c r="K14" s="10"/>
      <c r="L14" s="241" t="s">
        <v>86</v>
      </c>
      <c r="M14" s="242"/>
      <c r="N14" s="238"/>
      <c r="O14" s="233">
        <f>SUMIF($L$26:$L$974,"LAB",$R$26:$R$974)</f>
        <v>0</v>
      </c>
      <c r="P14" s="233">
        <f>SUMIF($L$26:$L$981,"LAB",$S$26:$S$981)</f>
        <v>0</v>
      </c>
      <c r="Q14" s="234">
        <f t="shared" si="0"/>
        <v>0</v>
      </c>
      <c r="R14" s="245"/>
      <c r="S14" s="245"/>
      <c r="T14" s="11"/>
      <c r="U14" s="11"/>
      <c r="V14" s="11"/>
      <c r="W14" s="11"/>
      <c r="X14" s="10"/>
      <c r="Y14" s="10"/>
      <c r="Z14" s="10"/>
      <c r="AA14" s="10"/>
      <c r="AB14" s="10"/>
      <c r="AC14" s="10"/>
      <c r="AD14" s="10"/>
      <c r="AE14" s="11"/>
      <c r="AF14" s="27"/>
      <c r="AG14" s="27"/>
      <c r="AH14" s="8"/>
    </row>
    <row r="15" spans="1:31" ht="16.5" thickBot="1">
      <c r="A15" s="408" t="s">
        <v>65</v>
      </c>
      <c r="B15" s="237" t="s">
        <v>100</v>
      </c>
      <c r="C15" s="187" t="s">
        <v>78</v>
      </c>
      <c r="D15" s="138"/>
      <c r="E15" s="138"/>
      <c r="F15" s="138"/>
      <c r="G15" s="138"/>
      <c r="H15" s="15"/>
      <c r="I15" s="15"/>
      <c r="J15" s="143"/>
      <c r="K15" s="2"/>
      <c r="L15" s="241" t="s">
        <v>87</v>
      </c>
      <c r="M15" s="242"/>
      <c r="N15" s="238"/>
      <c r="O15" s="233">
        <f>SUMIF($L$26:$L$974,"FRAG",$R$26:$R$974)</f>
        <v>0</v>
      </c>
      <c r="P15" s="233">
        <f>SUMIF($L$26:$L$981,"FRAG",$S$26:$S$981)</f>
        <v>0</v>
      </c>
      <c r="Q15" s="234">
        <f t="shared" si="0"/>
        <v>0</v>
      </c>
      <c r="R15" s="244"/>
      <c r="S15" s="244"/>
      <c r="T15" s="138"/>
      <c r="U15" s="139"/>
      <c r="V15" s="139"/>
      <c r="W15" s="140"/>
      <c r="X15" s="142"/>
      <c r="Y15" s="16"/>
      <c r="Z15" s="15"/>
      <c r="AA15" s="15"/>
      <c r="AB15" s="15"/>
      <c r="AC15" s="15"/>
      <c r="AD15" s="15"/>
      <c r="AE15" s="15"/>
    </row>
    <row r="16" spans="1:31" ht="16.5" thickBot="1">
      <c r="A16" s="409"/>
      <c r="B16" s="187"/>
      <c r="C16" s="187" t="s">
        <v>79</v>
      </c>
      <c r="D16" s="138"/>
      <c r="E16" s="138"/>
      <c r="F16" s="138"/>
      <c r="G16" s="138"/>
      <c r="H16" s="15"/>
      <c r="I16" s="15"/>
      <c r="J16" s="143"/>
      <c r="K16" s="2"/>
      <c r="L16" s="241" t="s">
        <v>88</v>
      </c>
      <c r="M16" s="242"/>
      <c r="N16" s="238"/>
      <c r="O16" s="233">
        <f>SUMIF($L$26:$L$974,"VER",$R$26:$R$974)</f>
        <v>0</v>
      </c>
      <c r="P16" s="233">
        <f>SUMIF($L$26:$L$981,"VER",$S$26:$S$981)</f>
        <v>0</v>
      </c>
      <c r="Q16" s="234">
        <f t="shared" si="0"/>
        <v>0</v>
      </c>
      <c r="R16" s="244"/>
      <c r="S16" s="244"/>
      <c r="T16" s="138"/>
      <c r="U16" s="139"/>
      <c r="V16" s="139"/>
      <c r="W16" s="140"/>
      <c r="X16" s="142"/>
      <c r="Y16" s="16"/>
      <c r="Z16" s="15"/>
      <c r="AA16" s="15"/>
      <c r="AB16" s="15"/>
      <c r="AC16" s="15"/>
      <c r="AD16" s="15"/>
      <c r="AE16" s="15"/>
    </row>
    <row r="17" spans="1:31" ht="16.5" thickBot="1">
      <c r="A17" s="137"/>
      <c r="B17" s="137"/>
      <c r="C17" s="2"/>
      <c r="D17" s="138"/>
      <c r="E17" s="138"/>
      <c r="F17" s="138"/>
      <c r="G17" s="138"/>
      <c r="H17" s="15"/>
      <c r="I17" s="15"/>
      <c r="J17" s="143"/>
      <c r="K17" s="2"/>
      <c r="L17" s="241" t="s">
        <v>89</v>
      </c>
      <c r="M17" s="242"/>
      <c r="N17" s="238"/>
      <c r="O17" s="233">
        <f>SUMIF($L$26:$L$981,"ROC",$R$26:$R$981)</f>
        <v>0</v>
      </c>
      <c r="P17" s="233">
        <f>SUMIF($L$26:$L$981,"ROC",$S$26:$S$981)</f>
        <v>0</v>
      </c>
      <c r="Q17" s="234">
        <f t="shared" si="0"/>
        <v>0</v>
      </c>
      <c r="R17" s="244"/>
      <c r="S17" s="244"/>
      <c r="T17" s="138"/>
      <c r="U17" s="139"/>
      <c r="V17" s="139"/>
      <c r="W17" s="140"/>
      <c r="X17" s="142"/>
      <c r="Y17" s="16"/>
      <c r="Z17" s="15"/>
      <c r="AA17" s="15"/>
      <c r="AB17" s="15"/>
      <c r="AC17" s="15"/>
      <c r="AD17" s="15"/>
      <c r="AE17" s="15"/>
    </row>
    <row r="18" spans="1:34" s="28" customFormat="1" ht="15.75" thickBot="1">
      <c r="A18" s="50"/>
      <c r="B18" s="27"/>
      <c r="C18" s="29"/>
      <c r="D18" s="27"/>
      <c r="E18" s="27"/>
      <c r="F18" s="27"/>
      <c r="G18" s="27"/>
      <c r="H18" s="11"/>
      <c r="I18" s="10"/>
      <c r="J18" s="10"/>
      <c r="K18" s="10"/>
      <c r="L18" s="241" t="s">
        <v>96</v>
      </c>
      <c r="M18" s="242"/>
      <c r="N18" s="238"/>
      <c r="O18" s="233">
        <f>SUMIF($Y$26:$Y$981,"DOCBUR",$AB$26:$AB$981)</f>
        <v>0.48</v>
      </c>
      <c r="P18" s="233">
        <f>SUMIF($Y$26:$Y$981,"DOCBUR",$AC$26:$AC$981)</f>
        <v>0</v>
      </c>
      <c r="Q18" s="234">
        <f t="shared" si="0"/>
        <v>0.48</v>
      </c>
      <c r="R18" s="245"/>
      <c r="S18" s="245"/>
      <c r="T18" s="11"/>
      <c r="U18" s="11"/>
      <c r="V18" s="11"/>
      <c r="W18" s="11"/>
      <c r="X18" s="10"/>
      <c r="Y18" s="10"/>
      <c r="Z18" s="10"/>
      <c r="AA18" s="10"/>
      <c r="AB18" s="10"/>
      <c r="AC18" s="10"/>
      <c r="AD18" s="10"/>
      <c r="AE18" s="11"/>
      <c r="AF18" s="27"/>
      <c r="AG18" s="27"/>
      <c r="AH18" s="8"/>
    </row>
    <row r="19" spans="1:31" ht="16.5" thickBot="1">
      <c r="A19" s="137"/>
      <c r="B19" s="137"/>
      <c r="C19" s="2"/>
      <c r="D19" s="138"/>
      <c r="E19" s="138"/>
      <c r="F19" s="138"/>
      <c r="G19" s="138"/>
      <c r="H19" s="15"/>
      <c r="I19" s="15"/>
      <c r="J19" s="143"/>
      <c r="K19" s="2"/>
      <c r="L19" s="241" t="s">
        <v>97</v>
      </c>
      <c r="M19" s="242"/>
      <c r="N19" s="238"/>
      <c r="O19" s="233">
        <f>SUMIF($Y$26:$Y$981,"DOCBIBLIO",$AB$26:$AB$981)</f>
        <v>0</v>
      </c>
      <c r="P19" s="233">
        <f>SUMIF($Y$26:$Y$981,"DOCBIBLIO",$AC$26:$AC$981)</f>
        <v>0</v>
      </c>
      <c r="Q19" s="234">
        <f t="shared" si="0"/>
        <v>0</v>
      </c>
      <c r="R19" s="244"/>
      <c r="S19" s="244"/>
      <c r="T19" s="138"/>
      <c r="U19" s="139"/>
      <c r="V19" s="139"/>
      <c r="W19" s="140"/>
      <c r="X19" s="142"/>
      <c r="Y19" s="16"/>
      <c r="Z19" s="15"/>
      <c r="AA19" s="15"/>
      <c r="AB19" s="15"/>
      <c r="AC19" s="15"/>
      <c r="AD19" s="15"/>
      <c r="AE19" s="15"/>
    </row>
    <row r="20" spans="1:31" ht="15.75">
      <c r="A20" s="137"/>
      <c r="B20" s="137"/>
      <c r="C20" s="2"/>
      <c r="D20" s="138"/>
      <c r="E20" s="138"/>
      <c r="F20" s="138"/>
      <c r="G20" s="138"/>
      <c r="H20" s="15"/>
      <c r="I20" s="15"/>
      <c r="J20" s="143"/>
      <c r="K20" s="2"/>
      <c r="L20" s="137"/>
      <c r="M20" s="138"/>
      <c r="N20" s="138"/>
      <c r="O20" s="139"/>
      <c r="P20" s="140"/>
      <c r="Q20" s="142"/>
      <c r="R20" s="244"/>
      <c r="S20" s="244"/>
      <c r="T20" s="138"/>
      <c r="U20" s="139"/>
      <c r="V20" s="139"/>
      <c r="W20" s="140"/>
      <c r="X20" s="142"/>
      <c r="Y20" s="16"/>
      <c r="Z20" s="15"/>
      <c r="AA20" s="15"/>
      <c r="AB20" s="15"/>
      <c r="AC20" s="15"/>
      <c r="AD20" s="15"/>
      <c r="AE20" s="15"/>
    </row>
    <row r="21" spans="1:34" s="28" customFormat="1" ht="13.5" thickBot="1">
      <c r="A21" s="50"/>
      <c r="B21" s="27"/>
      <c r="C21" s="29"/>
      <c r="D21" s="27"/>
      <c r="E21" s="27"/>
      <c r="F21" s="27"/>
      <c r="G21" s="27"/>
      <c r="H21" s="11"/>
      <c r="I21" s="10"/>
      <c r="J21" s="10"/>
      <c r="K21" s="10"/>
      <c r="L21" s="27"/>
      <c r="M21" s="27"/>
      <c r="N21" s="27"/>
      <c r="O21" s="27"/>
      <c r="P21" s="27"/>
      <c r="Q21" s="27"/>
      <c r="R21" s="27"/>
      <c r="S21" s="27"/>
      <c r="T21" s="11"/>
      <c r="U21" s="11"/>
      <c r="V21" s="11"/>
      <c r="W21" s="11"/>
      <c r="X21" s="10"/>
      <c r="Y21" s="10"/>
      <c r="Z21" s="10"/>
      <c r="AA21" s="10"/>
      <c r="AB21" s="10"/>
      <c r="AC21" s="10"/>
      <c r="AD21" s="10"/>
      <c r="AE21" s="11"/>
      <c r="AF21" s="27"/>
      <c r="AG21" s="27"/>
      <c r="AH21" s="8"/>
    </row>
    <row r="22" spans="1:31" ht="12.75">
      <c r="A22" s="375" t="s">
        <v>16</v>
      </c>
      <c r="B22" s="376"/>
      <c r="C22" s="377"/>
      <c r="D22" s="377"/>
      <c r="E22" s="377"/>
      <c r="F22" s="377"/>
      <c r="G22" s="378"/>
      <c r="H22" s="372" t="s">
        <v>27</v>
      </c>
      <c r="I22" s="373"/>
      <c r="J22" s="373"/>
      <c r="K22" s="374"/>
      <c r="L22" s="372" t="s">
        <v>55</v>
      </c>
      <c r="M22" s="373"/>
      <c r="N22" s="373"/>
      <c r="O22" s="373"/>
      <c r="P22" s="373"/>
      <c r="Q22" s="373"/>
      <c r="R22" s="374"/>
      <c r="S22" s="163"/>
      <c r="T22" s="390" t="s">
        <v>95</v>
      </c>
      <c r="U22" s="391"/>
      <c r="V22" s="391"/>
      <c r="W22" s="391"/>
      <c r="X22" s="391"/>
      <c r="Y22" s="404" t="s">
        <v>35</v>
      </c>
      <c r="Z22" s="405"/>
      <c r="AA22" s="405"/>
      <c r="AB22" s="405"/>
      <c r="AC22" s="191"/>
      <c r="AD22" s="167"/>
      <c r="AE22" s="395" t="s">
        <v>0</v>
      </c>
    </row>
    <row r="23" spans="1:31" ht="12.75" customHeight="1">
      <c r="A23" s="382" t="s">
        <v>24</v>
      </c>
      <c r="B23" s="384" t="s">
        <v>25</v>
      </c>
      <c r="C23" s="385"/>
      <c r="D23" s="385"/>
      <c r="E23" s="385"/>
      <c r="F23" s="386"/>
      <c r="G23" s="383" t="s">
        <v>19</v>
      </c>
      <c r="H23" s="379"/>
      <c r="I23" s="380"/>
      <c r="J23" s="380"/>
      <c r="K23" s="381" t="s">
        <v>22</v>
      </c>
      <c r="L23" s="392" t="s">
        <v>4</v>
      </c>
      <c r="M23" s="393" t="s">
        <v>26</v>
      </c>
      <c r="N23" s="393" t="s">
        <v>20</v>
      </c>
      <c r="O23" s="380" t="s">
        <v>30</v>
      </c>
      <c r="P23" s="380"/>
      <c r="Q23" s="380"/>
      <c r="R23" s="388" t="s">
        <v>722</v>
      </c>
      <c r="S23" s="388" t="s">
        <v>92</v>
      </c>
      <c r="T23" s="379" t="s">
        <v>90</v>
      </c>
      <c r="U23" s="387" t="s">
        <v>44</v>
      </c>
      <c r="V23" s="387" t="s">
        <v>93</v>
      </c>
      <c r="W23" s="387" t="s">
        <v>48</v>
      </c>
      <c r="X23" s="394" t="s">
        <v>45</v>
      </c>
      <c r="Y23" s="401" t="s">
        <v>31</v>
      </c>
      <c r="Z23" s="399" t="s">
        <v>26</v>
      </c>
      <c r="AA23" s="399" t="s">
        <v>724</v>
      </c>
      <c r="AB23" s="399" t="s">
        <v>723</v>
      </c>
      <c r="AC23" s="387" t="s">
        <v>92</v>
      </c>
      <c r="AD23" s="398" t="s">
        <v>56</v>
      </c>
      <c r="AE23" s="396"/>
    </row>
    <row r="24" spans="1:31" ht="23.25" customHeight="1">
      <c r="A24" s="382"/>
      <c r="B24" s="25" t="s">
        <v>37</v>
      </c>
      <c r="C24" s="51" t="s">
        <v>17</v>
      </c>
      <c r="D24" s="51" t="s">
        <v>18</v>
      </c>
      <c r="E24" s="51" t="s">
        <v>23</v>
      </c>
      <c r="F24" s="120" t="s">
        <v>41</v>
      </c>
      <c r="G24" s="383" t="s">
        <v>19</v>
      </c>
      <c r="H24" s="123" t="s">
        <v>17</v>
      </c>
      <c r="I24" s="12" t="s">
        <v>18</v>
      </c>
      <c r="J24" s="12" t="s">
        <v>19</v>
      </c>
      <c r="K24" s="381"/>
      <c r="L24" s="392"/>
      <c r="M24" s="393" t="s">
        <v>26</v>
      </c>
      <c r="N24" s="393" t="s">
        <v>20</v>
      </c>
      <c r="O24" s="51" t="s">
        <v>80</v>
      </c>
      <c r="P24" s="51" t="s">
        <v>81</v>
      </c>
      <c r="Q24" s="51" t="s">
        <v>21</v>
      </c>
      <c r="R24" s="410"/>
      <c r="S24" s="389"/>
      <c r="T24" s="379"/>
      <c r="U24" s="387"/>
      <c r="V24" s="387"/>
      <c r="W24" s="387"/>
      <c r="X24" s="387"/>
      <c r="Y24" s="402"/>
      <c r="Z24" s="400"/>
      <c r="AA24" s="400"/>
      <c r="AB24" s="400"/>
      <c r="AC24" s="403"/>
      <c r="AD24" s="398"/>
      <c r="AE24" s="397"/>
    </row>
    <row r="25" spans="1:31" ht="12.75">
      <c r="A25" s="213"/>
      <c r="B25" s="214"/>
      <c r="C25" s="215"/>
      <c r="D25" s="215"/>
      <c r="E25" s="215"/>
      <c r="F25" s="215"/>
      <c r="G25" s="216"/>
      <c r="H25" s="217"/>
      <c r="I25" s="218"/>
      <c r="J25" s="218"/>
      <c r="K25" s="219"/>
      <c r="L25" s="213"/>
      <c r="M25" s="220"/>
      <c r="N25" s="220"/>
      <c r="O25" s="215"/>
      <c r="P25" s="215"/>
      <c r="Q25" s="215"/>
      <c r="R25" s="221"/>
      <c r="S25" s="222"/>
      <c r="T25" s="223"/>
      <c r="U25" s="223"/>
      <c r="V25" s="223"/>
      <c r="W25" s="223"/>
      <c r="X25" s="223"/>
      <c r="Y25" s="225"/>
      <c r="Z25" s="223"/>
      <c r="AA25" s="223"/>
      <c r="AB25" s="223"/>
      <c r="AC25" s="223"/>
      <c r="AD25" s="224"/>
      <c r="AE25" s="221"/>
    </row>
    <row r="26" spans="1:31" s="22" customFormat="1" ht="12.75">
      <c r="A26" s="199" t="s">
        <v>718</v>
      </c>
      <c r="B26" s="200" t="s">
        <v>122</v>
      </c>
      <c r="C26" s="367" t="s">
        <v>733</v>
      </c>
      <c r="D26" s="345" t="s">
        <v>145</v>
      </c>
      <c r="E26" s="346" t="s">
        <v>169</v>
      </c>
      <c r="F26" s="354" t="s">
        <v>796</v>
      </c>
      <c r="G26" s="348" t="s">
        <v>179</v>
      </c>
      <c r="H26" s="353">
        <v>1222</v>
      </c>
      <c r="I26" s="354">
        <v>2</v>
      </c>
      <c r="J26" s="367" t="s">
        <v>795</v>
      </c>
      <c r="K26" s="355"/>
      <c r="L26" s="201" t="s">
        <v>49</v>
      </c>
      <c r="M26" s="205" t="s">
        <v>114</v>
      </c>
      <c r="N26" s="205">
        <v>1</v>
      </c>
      <c r="O26" s="205">
        <v>200</v>
      </c>
      <c r="P26" s="205">
        <v>100</v>
      </c>
      <c r="Q26" s="205"/>
      <c r="R26" s="206">
        <v>0.16</v>
      </c>
      <c r="S26" s="231">
        <f>IF(T26="O",R26,0)</f>
        <v>0</v>
      </c>
      <c r="T26" s="207" t="s">
        <v>719</v>
      </c>
      <c r="U26" s="202"/>
      <c r="V26" s="202"/>
      <c r="W26" s="208"/>
      <c r="X26" s="208"/>
      <c r="Y26" s="209"/>
      <c r="Z26" s="210"/>
      <c r="AA26" s="202"/>
      <c r="AB26" s="202">
        <f>AA26*0.06</f>
        <v>0</v>
      </c>
      <c r="AC26" s="235">
        <f>IF(AD26="O",AB26,0)</f>
        <v>0</v>
      </c>
      <c r="AD26" s="211"/>
      <c r="AE26" s="212"/>
    </row>
    <row r="27" spans="1:31" s="22" customFormat="1" ht="12.75">
      <c r="A27" s="199" t="s">
        <v>718</v>
      </c>
      <c r="B27" s="200" t="s">
        <v>122</v>
      </c>
      <c r="C27" s="367" t="s">
        <v>733</v>
      </c>
      <c r="D27" s="345" t="s">
        <v>145</v>
      </c>
      <c r="E27" s="346" t="s">
        <v>169</v>
      </c>
      <c r="F27" s="354" t="s">
        <v>796</v>
      </c>
      <c r="G27" s="348" t="s">
        <v>180</v>
      </c>
      <c r="H27" s="353">
        <v>1222</v>
      </c>
      <c r="I27" s="354">
        <v>2</v>
      </c>
      <c r="J27" s="367" t="s">
        <v>795</v>
      </c>
      <c r="K27" s="355"/>
      <c r="L27" s="201" t="s">
        <v>32</v>
      </c>
      <c r="M27" s="205" t="s">
        <v>149</v>
      </c>
      <c r="N27" s="205">
        <v>1</v>
      </c>
      <c r="O27" s="205">
        <v>160</v>
      </c>
      <c r="P27" s="205">
        <v>80</v>
      </c>
      <c r="Q27" s="205">
        <v>73</v>
      </c>
      <c r="R27" s="206">
        <v>0.92</v>
      </c>
      <c r="S27" s="231">
        <f>IF(T27="O",R27,0)</f>
        <v>0</v>
      </c>
      <c r="T27" s="207" t="s">
        <v>719</v>
      </c>
      <c r="U27" s="202"/>
      <c r="V27" s="202"/>
      <c r="W27" s="208"/>
      <c r="X27" s="208"/>
      <c r="Y27" s="209"/>
      <c r="Z27" s="210"/>
      <c r="AA27" s="202"/>
      <c r="AB27" s="202">
        <f aca="true" t="shared" si="1" ref="AB27:AB38">AA27*0.06</f>
        <v>0</v>
      </c>
      <c r="AC27" s="235">
        <f>IF(AD27="O",AB27,0)</f>
        <v>0</v>
      </c>
      <c r="AD27" s="211"/>
      <c r="AE27" s="212"/>
    </row>
    <row r="28" spans="1:31" s="22" customFormat="1" ht="12.75">
      <c r="A28" s="199" t="s">
        <v>718</v>
      </c>
      <c r="B28" s="200" t="s">
        <v>122</v>
      </c>
      <c r="C28" s="367" t="s">
        <v>733</v>
      </c>
      <c r="D28" s="345" t="s">
        <v>145</v>
      </c>
      <c r="E28" s="346" t="s">
        <v>169</v>
      </c>
      <c r="F28" s="350" t="s">
        <v>796</v>
      </c>
      <c r="G28" s="348" t="s">
        <v>181</v>
      </c>
      <c r="H28" s="353">
        <v>1222</v>
      </c>
      <c r="I28" s="354">
        <v>2</v>
      </c>
      <c r="J28" s="367" t="s">
        <v>795</v>
      </c>
      <c r="K28" s="352"/>
      <c r="L28" s="201" t="s">
        <v>32</v>
      </c>
      <c r="M28" s="53" t="s">
        <v>136</v>
      </c>
      <c r="N28" s="53">
        <v>1</v>
      </c>
      <c r="O28" s="53">
        <v>120</v>
      </c>
      <c r="P28" s="53">
        <v>80</v>
      </c>
      <c r="Q28" s="53">
        <v>73</v>
      </c>
      <c r="R28" s="55">
        <v>0.69</v>
      </c>
      <c r="S28" s="231">
        <f>IF(T28="O",R28,0)</f>
        <v>0</v>
      </c>
      <c r="T28" s="207" t="s">
        <v>719</v>
      </c>
      <c r="U28" s="56"/>
      <c r="V28" s="56"/>
      <c r="W28" s="121"/>
      <c r="X28" s="121"/>
      <c r="Y28" s="171"/>
      <c r="Z28" s="58"/>
      <c r="AA28" s="56"/>
      <c r="AB28" s="202">
        <f t="shared" si="1"/>
        <v>0</v>
      </c>
      <c r="AC28" s="235">
        <f>IF(AD28="O",AB28,0)</f>
        <v>0</v>
      </c>
      <c r="AD28" s="168"/>
      <c r="AE28" s="59"/>
    </row>
    <row r="29" spans="1:31" s="22" customFormat="1" ht="12.75">
      <c r="A29" s="199" t="s">
        <v>718</v>
      </c>
      <c r="B29" s="200" t="s">
        <v>122</v>
      </c>
      <c r="C29" s="367" t="s">
        <v>733</v>
      </c>
      <c r="D29" s="345" t="s">
        <v>145</v>
      </c>
      <c r="E29" s="346" t="s">
        <v>169</v>
      </c>
      <c r="F29" s="354" t="s">
        <v>796</v>
      </c>
      <c r="G29" s="348" t="s">
        <v>182</v>
      </c>
      <c r="H29" s="353">
        <v>1222</v>
      </c>
      <c r="I29" s="354">
        <v>2</v>
      </c>
      <c r="J29" s="367" t="s">
        <v>795</v>
      </c>
      <c r="K29" s="355"/>
      <c r="L29" s="201" t="s">
        <v>32</v>
      </c>
      <c r="M29" s="205" t="s">
        <v>134</v>
      </c>
      <c r="N29" s="205">
        <v>1</v>
      </c>
      <c r="O29" s="205">
        <v>120</v>
      </c>
      <c r="P29" s="205">
        <v>44</v>
      </c>
      <c r="Q29" s="205">
        <v>167</v>
      </c>
      <c r="R29" s="128">
        <f>(O29*P29*Q29)/1000000</f>
        <v>0.88176</v>
      </c>
      <c r="S29" s="231">
        <f aca="true" t="shared" si="2" ref="S29:S38">IF(T29="O",R29,0)</f>
        <v>0</v>
      </c>
      <c r="T29" s="207" t="s">
        <v>719</v>
      </c>
      <c r="U29" s="202"/>
      <c r="V29" s="202"/>
      <c r="W29" s="208"/>
      <c r="X29" s="208"/>
      <c r="Y29" s="209" t="s">
        <v>60</v>
      </c>
      <c r="Z29" s="210"/>
      <c r="AA29" s="202">
        <v>1</v>
      </c>
      <c r="AB29" s="202">
        <f t="shared" si="1"/>
        <v>0.06</v>
      </c>
      <c r="AC29" s="235">
        <f aca="true" t="shared" si="3" ref="AC29:AC38">IF(AD29="O",AB29,0)</f>
        <v>0</v>
      </c>
      <c r="AD29" s="211" t="s">
        <v>719</v>
      </c>
      <c r="AE29" s="212" t="s">
        <v>147</v>
      </c>
    </row>
    <row r="30" spans="1:31" s="22" customFormat="1" ht="12.75">
      <c r="A30" s="199" t="s">
        <v>718</v>
      </c>
      <c r="B30" s="200" t="s">
        <v>122</v>
      </c>
      <c r="C30" s="367" t="s">
        <v>733</v>
      </c>
      <c r="D30" s="345" t="s">
        <v>145</v>
      </c>
      <c r="E30" s="346" t="s">
        <v>169</v>
      </c>
      <c r="F30" s="354" t="s">
        <v>796</v>
      </c>
      <c r="G30" s="348" t="s">
        <v>183</v>
      </c>
      <c r="H30" s="353">
        <v>1222</v>
      </c>
      <c r="I30" s="354">
        <v>2</v>
      </c>
      <c r="J30" s="367" t="s">
        <v>795</v>
      </c>
      <c r="K30" s="355"/>
      <c r="L30" s="201" t="s">
        <v>32</v>
      </c>
      <c r="M30" s="205" t="s">
        <v>134</v>
      </c>
      <c r="N30" s="205">
        <v>1</v>
      </c>
      <c r="O30" s="205">
        <v>120</v>
      </c>
      <c r="P30" s="205">
        <v>45</v>
      </c>
      <c r="Q30" s="205">
        <v>96</v>
      </c>
      <c r="R30" s="128">
        <f>(O30*P30*Q30)/1000000</f>
        <v>0.5184</v>
      </c>
      <c r="S30" s="231">
        <f t="shared" si="2"/>
        <v>0</v>
      </c>
      <c r="T30" s="207" t="s">
        <v>719</v>
      </c>
      <c r="U30" s="202"/>
      <c r="V30" s="202"/>
      <c r="W30" s="208"/>
      <c r="X30" s="208"/>
      <c r="Y30" s="209" t="s">
        <v>60</v>
      </c>
      <c r="Z30" s="210"/>
      <c r="AA30" s="202">
        <v>3</v>
      </c>
      <c r="AB30" s="202">
        <f t="shared" si="1"/>
        <v>0.18</v>
      </c>
      <c r="AC30" s="235">
        <f t="shared" si="3"/>
        <v>0</v>
      </c>
      <c r="AD30" s="211" t="s">
        <v>719</v>
      </c>
      <c r="AE30" s="212"/>
    </row>
    <row r="31" spans="1:31" s="22" customFormat="1" ht="12.75">
      <c r="A31" s="199" t="s">
        <v>718</v>
      </c>
      <c r="B31" s="200" t="s">
        <v>122</v>
      </c>
      <c r="C31" s="367" t="s">
        <v>733</v>
      </c>
      <c r="D31" s="345" t="s">
        <v>145</v>
      </c>
      <c r="E31" s="346" t="s">
        <v>169</v>
      </c>
      <c r="F31" s="350" t="s">
        <v>796</v>
      </c>
      <c r="G31" s="348" t="s">
        <v>184</v>
      </c>
      <c r="H31" s="353">
        <v>1222</v>
      </c>
      <c r="I31" s="354">
        <v>2</v>
      </c>
      <c r="J31" s="367" t="s">
        <v>795</v>
      </c>
      <c r="K31" s="352"/>
      <c r="L31" s="201" t="s">
        <v>32</v>
      </c>
      <c r="M31" s="53" t="s">
        <v>125</v>
      </c>
      <c r="N31" s="53">
        <v>1</v>
      </c>
      <c r="O31" s="53">
        <v>120</v>
      </c>
      <c r="P31" s="53">
        <v>45</v>
      </c>
      <c r="Q31" s="53">
        <v>100</v>
      </c>
      <c r="R31" s="128">
        <f>(O31*P31*Q31)/1000000</f>
        <v>0.54</v>
      </c>
      <c r="S31" s="231">
        <f t="shared" si="2"/>
        <v>0</v>
      </c>
      <c r="T31" s="207" t="s">
        <v>719</v>
      </c>
      <c r="U31" s="56"/>
      <c r="V31" s="56"/>
      <c r="W31" s="121"/>
      <c r="X31" s="121"/>
      <c r="Y31" s="171"/>
      <c r="Z31" s="58"/>
      <c r="AA31" s="56"/>
      <c r="AB31" s="202">
        <f t="shared" si="1"/>
        <v>0</v>
      </c>
      <c r="AC31" s="235">
        <f t="shared" si="3"/>
        <v>0</v>
      </c>
      <c r="AD31" s="168"/>
      <c r="AE31" s="59"/>
    </row>
    <row r="32" spans="1:31" s="22" customFormat="1" ht="12.75">
      <c r="A32" s="199" t="s">
        <v>718</v>
      </c>
      <c r="B32" s="200" t="s">
        <v>122</v>
      </c>
      <c r="C32" s="367" t="s">
        <v>733</v>
      </c>
      <c r="D32" s="345" t="s">
        <v>145</v>
      </c>
      <c r="E32" s="346" t="s">
        <v>169</v>
      </c>
      <c r="F32" s="350" t="s">
        <v>796</v>
      </c>
      <c r="G32" s="348" t="s">
        <v>185</v>
      </c>
      <c r="H32" s="353">
        <v>1222</v>
      </c>
      <c r="I32" s="354">
        <v>2</v>
      </c>
      <c r="J32" s="367" t="s">
        <v>795</v>
      </c>
      <c r="K32" s="352"/>
      <c r="L32" s="201" t="s">
        <v>49</v>
      </c>
      <c r="M32" s="53" t="s">
        <v>130</v>
      </c>
      <c r="N32" s="53">
        <v>1</v>
      </c>
      <c r="O32" s="53">
        <v>60</v>
      </c>
      <c r="P32" s="53">
        <v>45</v>
      </c>
      <c r="Q32" s="53">
        <v>200</v>
      </c>
      <c r="R32" s="128">
        <f>(O32*P32*Q32)/1000000</f>
        <v>0.54</v>
      </c>
      <c r="S32" s="231">
        <f t="shared" si="2"/>
        <v>0</v>
      </c>
      <c r="T32" s="207" t="s">
        <v>719</v>
      </c>
      <c r="U32" s="56"/>
      <c r="V32" s="56"/>
      <c r="W32" s="121"/>
      <c r="X32" s="121"/>
      <c r="Y32" s="171"/>
      <c r="Z32" s="58"/>
      <c r="AA32" s="56"/>
      <c r="AB32" s="202">
        <f t="shared" si="1"/>
        <v>0</v>
      </c>
      <c r="AC32" s="235">
        <f t="shared" si="3"/>
        <v>0</v>
      </c>
      <c r="AD32" s="168"/>
      <c r="AE32" s="59"/>
    </row>
    <row r="33" spans="1:31" s="22" customFormat="1" ht="12.75">
      <c r="A33" s="199" t="s">
        <v>718</v>
      </c>
      <c r="B33" s="200" t="s">
        <v>122</v>
      </c>
      <c r="C33" s="367" t="s">
        <v>733</v>
      </c>
      <c r="D33" s="345" t="s">
        <v>145</v>
      </c>
      <c r="E33" s="346" t="s">
        <v>169</v>
      </c>
      <c r="F33" s="358" t="s">
        <v>796</v>
      </c>
      <c r="G33" s="348" t="s">
        <v>186</v>
      </c>
      <c r="H33" s="353">
        <v>1222</v>
      </c>
      <c r="I33" s="354">
        <v>2</v>
      </c>
      <c r="J33" s="367" t="s">
        <v>795</v>
      </c>
      <c r="K33" s="360"/>
      <c r="L33" s="201" t="s">
        <v>32</v>
      </c>
      <c r="M33" s="127" t="s">
        <v>108</v>
      </c>
      <c r="N33" s="127">
        <v>1</v>
      </c>
      <c r="O33" s="127">
        <v>120</v>
      </c>
      <c r="P33" s="127">
        <v>45</v>
      </c>
      <c r="Q33" s="127">
        <v>200</v>
      </c>
      <c r="R33" s="128">
        <f>(O33*P33*Q33)/1000000</f>
        <v>1.08</v>
      </c>
      <c r="S33" s="231">
        <f t="shared" si="2"/>
        <v>0</v>
      </c>
      <c r="T33" s="207" t="s">
        <v>719</v>
      </c>
      <c r="U33" s="129"/>
      <c r="V33" s="129"/>
      <c r="W33" s="130"/>
      <c r="X33" s="130"/>
      <c r="Y33" s="172"/>
      <c r="Z33" s="132"/>
      <c r="AA33" s="129"/>
      <c r="AB33" s="202">
        <f t="shared" si="1"/>
        <v>0</v>
      </c>
      <c r="AC33" s="235">
        <f t="shared" si="3"/>
        <v>0</v>
      </c>
      <c r="AD33" s="169"/>
      <c r="AE33" s="133"/>
    </row>
    <row r="34" spans="1:31" s="22" customFormat="1" ht="12.75">
      <c r="A34" s="199" t="s">
        <v>718</v>
      </c>
      <c r="B34" s="200" t="s">
        <v>122</v>
      </c>
      <c r="C34" s="367" t="s">
        <v>733</v>
      </c>
      <c r="D34" s="345" t="s">
        <v>145</v>
      </c>
      <c r="E34" s="346" t="s">
        <v>169</v>
      </c>
      <c r="F34" s="358" t="s">
        <v>796</v>
      </c>
      <c r="G34" s="348" t="s">
        <v>187</v>
      </c>
      <c r="H34" s="353">
        <v>1222</v>
      </c>
      <c r="I34" s="354">
        <v>2</v>
      </c>
      <c r="J34" s="367" t="s">
        <v>795</v>
      </c>
      <c r="K34" s="360"/>
      <c r="L34" s="201" t="s">
        <v>32</v>
      </c>
      <c r="M34" s="127" t="s">
        <v>113</v>
      </c>
      <c r="N34" s="127">
        <v>1</v>
      </c>
      <c r="O34" s="127"/>
      <c r="P34" s="127"/>
      <c r="Q34" s="127"/>
      <c r="R34" s="128">
        <v>0.5</v>
      </c>
      <c r="S34" s="231">
        <f t="shared" si="2"/>
        <v>0</v>
      </c>
      <c r="T34" s="207" t="s">
        <v>719</v>
      </c>
      <c r="U34" s="129"/>
      <c r="V34" s="129"/>
      <c r="W34" s="130"/>
      <c r="X34" s="130"/>
      <c r="Y34" s="172"/>
      <c r="Z34" s="132"/>
      <c r="AA34" s="129"/>
      <c r="AB34" s="202">
        <f t="shared" si="1"/>
        <v>0</v>
      </c>
      <c r="AC34" s="235">
        <f t="shared" si="3"/>
        <v>0</v>
      </c>
      <c r="AD34" s="169"/>
      <c r="AE34" s="133"/>
    </row>
    <row r="35" spans="1:31" s="22" customFormat="1" ht="12.75">
      <c r="A35" s="199" t="s">
        <v>718</v>
      </c>
      <c r="B35" s="200" t="s">
        <v>122</v>
      </c>
      <c r="C35" s="367" t="s">
        <v>733</v>
      </c>
      <c r="D35" s="345" t="s">
        <v>145</v>
      </c>
      <c r="E35" s="346" t="s">
        <v>169</v>
      </c>
      <c r="F35" s="358" t="s">
        <v>796</v>
      </c>
      <c r="G35" s="348" t="s">
        <v>188</v>
      </c>
      <c r="H35" s="353">
        <v>1222</v>
      </c>
      <c r="I35" s="354">
        <v>2</v>
      </c>
      <c r="J35" s="367" t="s">
        <v>795</v>
      </c>
      <c r="K35" s="360"/>
      <c r="L35" s="201" t="s">
        <v>32</v>
      </c>
      <c r="M35" s="127" t="s">
        <v>113</v>
      </c>
      <c r="N35" s="127">
        <v>1</v>
      </c>
      <c r="O35" s="127"/>
      <c r="P35" s="127"/>
      <c r="Q35" s="127"/>
      <c r="R35" s="128">
        <v>0.5</v>
      </c>
      <c r="S35" s="231">
        <f t="shared" si="2"/>
        <v>0</v>
      </c>
      <c r="T35" s="207" t="s">
        <v>719</v>
      </c>
      <c r="U35" s="129"/>
      <c r="V35" s="129"/>
      <c r="W35" s="130"/>
      <c r="X35" s="130"/>
      <c r="Y35" s="172"/>
      <c r="Z35" s="132"/>
      <c r="AA35" s="129"/>
      <c r="AB35" s="202">
        <f t="shared" si="1"/>
        <v>0</v>
      </c>
      <c r="AC35" s="235">
        <f t="shared" si="3"/>
        <v>0</v>
      </c>
      <c r="AD35" s="169"/>
      <c r="AE35" s="133"/>
    </row>
    <row r="36" spans="1:31" s="22" customFormat="1" ht="12.75">
      <c r="A36" s="199" t="s">
        <v>718</v>
      </c>
      <c r="B36" s="200" t="s">
        <v>122</v>
      </c>
      <c r="C36" s="367" t="s">
        <v>733</v>
      </c>
      <c r="D36" s="345" t="s">
        <v>145</v>
      </c>
      <c r="E36" s="346" t="s">
        <v>169</v>
      </c>
      <c r="F36" s="358" t="s">
        <v>796</v>
      </c>
      <c r="G36" s="348" t="s">
        <v>189</v>
      </c>
      <c r="H36" s="353">
        <v>1222</v>
      </c>
      <c r="I36" s="354">
        <v>2</v>
      </c>
      <c r="J36" s="367" t="s">
        <v>795</v>
      </c>
      <c r="K36" s="360"/>
      <c r="L36" s="126" t="s">
        <v>33</v>
      </c>
      <c r="M36" s="127" t="s">
        <v>116</v>
      </c>
      <c r="N36" s="127">
        <v>1</v>
      </c>
      <c r="O36" s="127"/>
      <c r="P36" s="127"/>
      <c r="Q36" s="127"/>
      <c r="R36" s="128">
        <v>0.15</v>
      </c>
      <c r="S36" s="231">
        <f t="shared" si="2"/>
        <v>0</v>
      </c>
      <c r="T36" s="207" t="s">
        <v>719</v>
      </c>
      <c r="U36" s="129"/>
      <c r="V36" s="129"/>
      <c r="W36" s="130"/>
      <c r="X36" s="130"/>
      <c r="Y36" s="172"/>
      <c r="Z36" s="132"/>
      <c r="AA36" s="129"/>
      <c r="AB36" s="202">
        <f t="shared" si="1"/>
        <v>0</v>
      </c>
      <c r="AC36" s="235">
        <f t="shared" si="3"/>
        <v>0</v>
      </c>
      <c r="AD36" s="169"/>
      <c r="AE36" s="133"/>
    </row>
    <row r="37" spans="1:31" s="22" customFormat="1" ht="12.75">
      <c r="A37" s="199" t="s">
        <v>718</v>
      </c>
      <c r="B37" s="200" t="s">
        <v>122</v>
      </c>
      <c r="C37" s="367" t="s">
        <v>733</v>
      </c>
      <c r="D37" s="345" t="s">
        <v>145</v>
      </c>
      <c r="E37" s="346" t="s">
        <v>169</v>
      </c>
      <c r="F37" s="358" t="s">
        <v>796</v>
      </c>
      <c r="G37" s="348" t="s">
        <v>190</v>
      </c>
      <c r="H37" s="353">
        <v>1222</v>
      </c>
      <c r="I37" s="354">
        <v>2</v>
      </c>
      <c r="J37" s="367" t="s">
        <v>795</v>
      </c>
      <c r="K37" s="360"/>
      <c r="L37" s="126" t="s">
        <v>33</v>
      </c>
      <c r="M37" s="127" t="s">
        <v>115</v>
      </c>
      <c r="N37" s="127">
        <v>1</v>
      </c>
      <c r="O37" s="127"/>
      <c r="P37" s="127"/>
      <c r="Q37" s="127"/>
      <c r="R37" s="128">
        <v>0.15</v>
      </c>
      <c r="S37" s="231">
        <f t="shared" si="2"/>
        <v>0</v>
      </c>
      <c r="T37" s="207" t="s">
        <v>719</v>
      </c>
      <c r="U37" s="129"/>
      <c r="V37" s="129"/>
      <c r="W37" s="130"/>
      <c r="X37" s="130"/>
      <c r="Y37" s="172"/>
      <c r="Z37" s="132"/>
      <c r="AA37" s="129"/>
      <c r="AB37" s="202">
        <f t="shared" si="1"/>
        <v>0</v>
      </c>
      <c r="AC37" s="235">
        <f t="shared" si="3"/>
        <v>0</v>
      </c>
      <c r="AD37" s="169"/>
      <c r="AE37" s="133"/>
    </row>
    <row r="38" spans="1:31" s="22" customFormat="1" ht="13.5" thickBot="1">
      <c r="A38" s="61" t="s">
        <v>718</v>
      </c>
      <c r="B38" s="62" t="s">
        <v>122</v>
      </c>
      <c r="C38" s="370" t="s">
        <v>733</v>
      </c>
      <c r="D38" s="361" t="s">
        <v>145</v>
      </c>
      <c r="E38" s="362" t="s">
        <v>169</v>
      </c>
      <c r="F38" s="365" t="s">
        <v>796</v>
      </c>
      <c r="G38" s="363"/>
      <c r="H38" s="364">
        <v>1222</v>
      </c>
      <c r="I38" s="365">
        <v>2</v>
      </c>
      <c r="J38" s="370" t="s">
        <v>795</v>
      </c>
      <c r="K38" s="366"/>
      <c r="L38" s="63"/>
      <c r="M38" s="64" t="s">
        <v>109</v>
      </c>
      <c r="N38" s="64">
        <v>1</v>
      </c>
      <c r="O38" s="64"/>
      <c r="P38" s="64"/>
      <c r="Q38" s="64"/>
      <c r="R38" s="65"/>
      <c r="S38" s="232">
        <f t="shared" si="2"/>
        <v>0</v>
      </c>
      <c r="T38" s="166" t="s">
        <v>719</v>
      </c>
      <c r="U38" s="66"/>
      <c r="V38" s="66"/>
      <c r="W38" s="122"/>
      <c r="X38" s="122"/>
      <c r="Y38" s="173" t="s">
        <v>60</v>
      </c>
      <c r="Z38" s="68"/>
      <c r="AA38" s="66">
        <v>4</v>
      </c>
      <c r="AB38" s="268">
        <f t="shared" si="1"/>
        <v>0.24</v>
      </c>
      <c r="AC38" s="236">
        <f t="shared" si="3"/>
        <v>0</v>
      </c>
      <c r="AD38" s="170" t="s">
        <v>719</v>
      </c>
      <c r="AE38" s="69"/>
    </row>
    <row r="39" ht="12.75">
      <c r="AB39" s="269"/>
    </row>
  </sheetData>
  <sheetProtection/>
  <protectedRanges>
    <protectedRange sqref="N4:Q8" name="Plage5"/>
    <protectedRange sqref="T26:AB979" name="Plage3"/>
    <protectedRange sqref="B1:B2" name="Plage1"/>
    <protectedRange sqref="R34:R979 R26:R28 A26:Q979" name="Plage2"/>
    <protectedRange sqref="AD26:AE979" name="Plage4"/>
    <protectedRange sqref="R33" name="Plage2_1"/>
    <protectedRange sqref="R32" name="Plage2_2"/>
    <protectedRange sqref="R31" name="Plage2_3"/>
    <protectedRange sqref="R30" name="Plage2_4"/>
    <protectedRange sqref="R29" name="Plage2_5"/>
  </protectedRanges>
  <mergeCells count="35">
    <mergeCell ref="A5:A6"/>
    <mergeCell ref="A7:A8"/>
    <mergeCell ref="A9:A10"/>
    <mergeCell ref="N10:O10"/>
    <mergeCell ref="T22:X22"/>
    <mergeCell ref="Y22:AB22"/>
    <mergeCell ref="A11:A12"/>
    <mergeCell ref="A13:A14"/>
    <mergeCell ref="A15:A16"/>
    <mergeCell ref="A22:G22"/>
    <mergeCell ref="L23:L24"/>
    <mergeCell ref="M23:M24"/>
    <mergeCell ref="N23:N24"/>
    <mergeCell ref="O23:Q23"/>
    <mergeCell ref="H22:K22"/>
    <mergeCell ref="L22:R22"/>
    <mergeCell ref="R23:R24"/>
    <mergeCell ref="S23:S24"/>
    <mergeCell ref="T23:T24"/>
    <mergeCell ref="U23:U24"/>
    <mergeCell ref="AE22:AE24"/>
    <mergeCell ref="A23:A24"/>
    <mergeCell ref="B23:F23"/>
    <mergeCell ref="G23:G24"/>
    <mergeCell ref="H23:J23"/>
    <mergeCell ref="K23:K24"/>
    <mergeCell ref="AD23:AD24"/>
    <mergeCell ref="Z23:Z24"/>
    <mergeCell ref="AA23:AA24"/>
    <mergeCell ref="AB23:AB24"/>
    <mergeCell ref="AC23:AC24"/>
    <mergeCell ref="V23:V24"/>
    <mergeCell ref="W23:W24"/>
    <mergeCell ref="X23:X24"/>
    <mergeCell ref="Y23:Y24"/>
  </mergeCells>
  <dataValidations count="6">
    <dataValidation type="list" allowBlank="1" showErrorMessage="1" prompt="&#10;" sqref="L26:L38">
      <formula1>"INFO,MOB,VER,ROC,DIV,LAB,FRAG"</formula1>
    </dataValidation>
    <dataValidation type="list" allowBlank="1" showInputMessage="1" showErrorMessage="1" sqref="Y26:Y38">
      <formula1>"DOCBUR,DOCBIBLIO"</formula1>
    </dataValidation>
    <dataValidation type="list" allowBlank="1" showInputMessage="1" showErrorMessage="1" sqref="W26:X38 AD26:AD38 Q5 T26:T38">
      <formula1>"O,N"</formula1>
    </dataValidation>
    <dataValidation type="list" allowBlank="1" showInputMessage="1" showErrorMessage="1" sqref="AD25">
      <formula1>"O/N"</formula1>
    </dataValidation>
    <dataValidation type="list" allowBlank="1" showInputMessage="1" showErrorMessage="1" sqref="N4">
      <formula1>"BUR,SALLE ENSEIGNEMENT, SALLETP, LABO,STOCK REPRO,DIVERS"</formula1>
    </dataValidation>
    <dataValidation type="list" allowBlank="1" showInputMessage="1" showErrorMessage="1" sqref="Q4">
      <formula1>"A-1,A-2,B-1,B-2,C-1,C-2,D-1,D-2,E-1,E-2,F-1,F-2"</formula1>
    </dataValidation>
  </dataValidations>
  <printOptions/>
  <pageMargins left="0.787401575" right="0.787401575" top="0.984251969" bottom="0.984251969" header="0.4921259845" footer="0.4921259845"/>
  <pageSetup orientation="portrait" paperSize="9"/>
  <ignoredErrors>
    <ignoredError sqref="E26:E38" numberStoredAsText="1"/>
  </ignoredErrors>
</worksheet>
</file>

<file path=xl/worksheets/sheet30.xml><?xml version="1.0" encoding="utf-8"?>
<worksheet xmlns="http://schemas.openxmlformats.org/spreadsheetml/2006/main" xmlns:r="http://schemas.openxmlformats.org/officeDocument/2006/relationships">
  <dimension ref="A1:AB40"/>
  <sheetViews>
    <sheetView showGridLines="0" zoomScalePageLayoutView="0" workbookViewId="0" topLeftCell="A16">
      <selection activeCell="K18" sqref="K18"/>
    </sheetView>
  </sheetViews>
  <sheetFormatPr defaultColWidth="11.421875" defaultRowHeight="12.75"/>
  <cols>
    <col min="1" max="1" width="8.7109375" style="5" customWidth="1"/>
    <col min="2" max="2" width="11.00390625" style="5" customWidth="1"/>
    <col min="3" max="10" width="8.421875" style="5" customWidth="1"/>
    <col min="11" max="11" width="8.421875" style="9" customWidth="1"/>
    <col min="12" max="12" width="7.8515625" style="9" customWidth="1"/>
    <col min="13" max="13" width="7.8515625" style="5" customWidth="1"/>
    <col min="14" max="14" width="7.7109375" style="5" customWidth="1"/>
    <col min="15" max="15" width="2.00390625" style="5" bestFit="1" customWidth="1"/>
    <col min="16" max="17" width="7.7109375" style="5" customWidth="1"/>
    <col min="18" max="18" width="7.7109375" style="9" customWidth="1"/>
    <col min="19" max="23" width="7.7109375" style="5" customWidth="1"/>
    <col min="24" max="24" width="8.421875" style="5" customWidth="1"/>
    <col min="25" max="25" width="7.7109375" style="5" customWidth="1"/>
    <col min="26" max="26" width="6.7109375" style="5" customWidth="1"/>
    <col min="27" max="27" width="7.28125" style="5" customWidth="1"/>
    <col min="28" max="28" width="11.00390625" style="5" customWidth="1"/>
    <col min="29" max="29" width="7.28125" style="5" customWidth="1"/>
    <col min="30" max="30" width="9.140625" style="5" customWidth="1"/>
    <col min="31" max="31" width="7.7109375" style="5" customWidth="1"/>
    <col min="32" max="32" width="22.7109375" style="5" customWidth="1"/>
    <col min="33" max="16384" width="11.421875" style="5" customWidth="1"/>
  </cols>
  <sheetData>
    <row r="1" spans="1:13" s="28" customFormat="1" ht="21.75" customHeight="1">
      <c r="A1" s="421" t="s">
        <v>39</v>
      </c>
      <c r="B1" s="421"/>
      <c r="C1" s="421"/>
      <c r="D1" s="421"/>
      <c r="E1" s="421"/>
      <c r="F1" s="421"/>
      <c r="G1" s="421"/>
      <c r="H1" s="421"/>
      <c r="I1" s="421"/>
      <c r="J1" s="421"/>
      <c r="K1" s="421"/>
      <c r="L1" s="421"/>
      <c r="M1" s="421"/>
    </row>
    <row r="2" spans="1:13" s="28" customFormat="1" ht="21.75" customHeight="1" thickBot="1">
      <c r="A2" s="36"/>
      <c r="B2" s="36"/>
      <c r="C2" s="468" t="s">
        <v>9</v>
      </c>
      <c r="D2" s="468"/>
      <c r="E2" s="468"/>
      <c r="F2" s="468"/>
      <c r="G2" s="468"/>
      <c r="H2" s="468"/>
      <c r="I2" s="468"/>
      <c r="J2" s="468"/>
      <c r="K2" s="468"/>
      <c r="L2" s="468"/>
      <c r="M2" s="468"/>
    </row>
    <row r="3" spans="1:13" s="28" customFormat="1" ht="16.5" customHeight="1" thickBot="1">
      <c r="A3" s="421"/>
      <c r="B3" s="437"/>
      <c r="C3" s="465" t="s">
        <v>2</v>
      </c>
      <c r="D3" s="466"/>
      <c r="E3" s="466"/>
      <c r="F3" s="466"/>
      <c r="G3" s="466"/>
      <c r="H3" s="466"/>
      <c r="I3" s="466"/>
      <c r="J3" s="466"/>
      <c r="K3" s="466"/>
      <c r="L3" s="466"/>
      <c r="M3" s="467"/>
    </row>
    <row r="4" spans="1:13" s="28" customFormat="1" ht="27.75" customHeight="1" thickBot="1">
      <c r="A4" s="36"/>
      <c r="B4" s="36"/>
      <c r="C4" s="469" t="s">
        <v>46</v>
      </c>
      <c r="D4" s="466"/>
      <c r="E4" s="466"/>
      <c r="F4" s="466"/>
      <c r="G4" s="466"/>
      <c r="H4" s="466"/>
      <c r="I4" s="466"/>
      <c r="J4" s="466"/>
      <c r="K4" s="467"/>
      <c r="L4" s="426" t="s">
        <v>3</v>
      </c>
      <c r="M4" s="428"/>
    </row>
    <row r="5" spans="1:18" ht="22.5" customHeight="1" thickBot="1">
      <c r="A5" s="426" t="s">
        <v>4</v>
      </c>
      <c r="B5" s="428"/>
      <c r="C5" s="258"/>
      <c r="D5" s="259"/>
      <c r="E5" s="259"/>
      <c r="F5" s="259"/>
      <c r="G5" s="259"/>
      <c r="H5" s="259"/>
      <c r="I5" s="259"/>
      <c r="J5" s="259"/>
      <c r="K5" s="260"/>
      <c r="L5" s="433" t="s">
        <v>47</v>
      </c>
      <c r="M5" s="434"/>
      <c r="R5" s="5"/>
    </row>
    <row r="6" spans="1:18" ht="9.75" customHeight="1" thickBot="1">
      <c r="A6" s="463"/>
      <c r="B6" s="464"/>
      <c r="C6" s="255"/>
      <c r="D6" s="256"/>
      <c r="E6" s="256"/>
      <c r="F6" s="256"/>
      <c r="G6" s="256"/>
      <c r="H6" s="256"/>
      <c r="I6" s="256"/>
      <c r="J6" s="256"/>
      <c r="K6" s="257"/>
      <c r="L6" s="470"/>
      <c r="M6" s="471"/>
      <c r="R6" s="5"/>
    </row>
    <row r="7" spans="1:13" s="39" customFormat="1" ht="21.75" customHeight="1">
      <c r="A7" s="454" t="s">
        <v>54</v>
      </c>
      <c r="B7" s="37" t="s">
        <v>33</v>
      </c>
      <c r="C7" s="252">
        <f>modèle!O11</f>
        <v>0</v>
      </c>
      <c r="D7" s="253"/>
      <c r="E7" s="253"/>
      <c r="F7" s="253"/>
      <c r="G7" s="253"/>
      <c r="H7" s="253"/>
      <c r="I7" s="253"/>
      <c r="J7" s="253"/>
      <c r="K7" s="254"/>
      <c r="L7" s="442">
        <f aca="true" t="shared" si="0" ref="L7:L18">SUM(C7:K7)</f>
        <v>0</v>
      </c>
      <c r="M7" s="443"/>
    </row>
    <row r="8" spans="1:13" s="39" customFormat="1" ht="21.75" customHeight="1">
      <c r="A8" s="455"/>
      <c r="B8" s="40" t="s">
        <v>32</v>
      </c>
      <c r="C8" s="252">
        <f>modèle!O12</f>
        <v>0</v>
      </c>
      <c r="D8" s="71"/>
      <c r="E8" s="71"/>
      <c r="F8" s="71"/>
      <c r="G8" s="71"/>
      <c r="H8" s="71"/>
      <c r="I8" s="71"/>
      <c r="J8" s="71"/>
      <c r="K8" s="41"/>
      <c r="L8" s="461">
        <f t="shared" si="0"/>
        <v>0</v>
      </c>
      <c r="M8" s="462"/>
    </row>
    <row r="9" spans="1:13" s="39" customFormat="1" ht="21.75" customHeight="1">
      <c r="A9" s="455"/>
      <c r="B9" s="134" t="s">
        <v>49</v>
      </c>
      <c r="C9" s="252">
        <f>modèle!O13</f>
        <v>0</v>
      </c>
      <c r="D9" s="135"/>
      <c r="E9" s="135"/>
      <c r="F9" s="135"/>
      <c r="G9" s="135"/>
      <c r="H9" s="135"/>
      <c r="I9" s="135"/>
      <c r="J9" s="135"/>
      <c r="K9" s="136"/>
      <c r="L9" s="461">
        <f t="shared" si="0"/>
        <v>0</v>
      </c>
      <c r="M9" s="462"/>
    </row>
    <row r="10" spans="1:13" s="39" customFormat="1" ht="21.75" customHeight="1">
      <c r="A10" s="455"/>
      <c r="B10" s="134" t="s">
        <v>50</v>
      </c>
      <c r="C10" s="252">
        <f>modèle!O14</f>
        <v>0</v>
      </c>
      <c r="D10" s="135"/>
      <c r="E10" s="135"/>
      <c r="F10" s="135"/>
      <c r="G10" s="135"/>
      <c r="H10" s="135"/>
      <c r="I10" s="135"/>
      <c r="J10" s="135"/>
      <c r="K10" s="136"/>
      <c r="L10" s="461">
        <f t="shared" si="0"/>
        <v>0</v>
      </c>
      <c r="M10" s="462"/>
    </row>
    <row r="11" spans="1:13" s="39" customFormat="1" ht="30" customHeight="1" thickBot="1">
      <c r="A11" s="456"/>
      <c r="B11" s="42" t="s">
        <v>34</v>
      </c>
      <c r="C11" s="252">
        <f>modèle!O15</f>
        <v>0</v>
      </c>
      <c r="D11" s="72"/>
      <c r="E11" s="72"/>
      <c r="F11" s="72"/>
      <c r="G11" s="72"/>
      <c r="H11" s="72"/>
      <c r="I11" s="72"/>
      <c r="J11" s="72"/>
      <c r="K11" s="43"/>
      <c r="L11" s="459">
        <f t="shared" si="0"/>
        <v>0</v>
      </c>
      <c r="M11" s="460"/>
    </row>
    <row r="12" spans="1:14" s="39" customFormat="1" ht="21.75" customHeight="1">
      <c r="A12" s="454" t="s">
        <v>5</v>
      </c>
      <c r="B12" s="37" t="s">
        <v>52</v>
      </c>
      <c r="C12" s="252">
        <f>modèle!O16</f>
        <v>0</v>
      </c>
      <c r="D12" s="70"/>
      <c r="E12" s="70"/>
      <c r="F12" s="70"/>
      <c r="G12" s="70"/>
      <c r="H12" s="70"/>
      <c r="I12" s="70"/>
      <c r="J12" s="70"/>
      <c r="K12" s="38"/>
      <c r="L12" s="445">
        <f t="shared" si="0"/>
        <v>0</v>
      </c>
      <c r="M12" s="446"/>
      <c r="N12" s="47"/>
    </row>
    <row r="13" spans="1:13" s="39" customFormat="1" ht="21.75" customHeight="1">
      <c r="A13" s="455"/>
      <c r="B13" s="40" t="s">
        <v>53</v>
      </c>
      <c r="C13" s="252">
        <f>modèle!O17</f>
        <v>0</v>
      </c>
      <c r="D13" s="71"/>
      <c r="E13" s="71"/>
      <c r="F13" s="71"/>
      <c r="G13" s="71"/>
      <c r="H13" s="71"/>
      <c r="I13" s="71"/>
      <c r="J13" s="71"/>
      <c r="K13" s="41"/>
      <c r="L13" s="461">
        <f t="shared" si="0"/>
        <v>0</v>
      </c>
      <c r="M13" s="462"/>
    </row>
    <row r="14" spans="1:13" s="39" customFormat="1" ht="21.75" customHeight="1">
      <c r="A14" s="455"/>
      <c r="B14" s="134" t="s">
        <v>60</v>
      </c>
      <c r="C14" s="252">
        <f>modèle!O18</f>
        <v>0</v>
      </c>
      <c r="D14" s="135"/>
      <c r="E14" s="135"/>
      <c r="F14" s="135"/>
      <c r="G14" s="135"/>
      <c r="H14" s="135"/>
      <c r="I14" s="135"/>
      <c r="J14" s="135"/>
      <c r="K14" s="136"/>
      <c r="L14" s="461">
        <f t="shared" si="0"/>
        <v>0</v>
      </c>
      <c r="M14" s="462"/>
    </row>
    <row r="15" spans="1:19" s="39" customFormat="1" ht="21.75" customHeight="1" thickBot="1">
      <c r="A15" s="456"/>
      <c r="B15" s="42" t="s">
        <v>51</v>
      </c>
      <c r="C15" s="252">
        <f>modèle!O19</f>
        <v>0</v>
      </c>
      <c r="D15" s="72"/>
      <c r="E15" s="72"/>
      <c r="F15" s="72"/>
      <c r="G15" s="72"/>
      <c r="H15" s="72"/>
      <c r="I15" s="72"/>
      <c r="J15" s="72"/>
      <c r="K15" s="43"/>
      <c r="L15" s="459">
        <f t="shared" si="0"/>
        <v>0</v>
      </c>
      <c r="M15" s="460"/>
      <c r="N15" s="28"/>
      <c r="O15" s="28"/>
      <c r="P15" s="28"/>
      <c r="Q15" s="28"/>
      <c r="R15" s="28"/>
      <c r="S15" s="28"/>
    </row>
    <row r="16" spans="1:19" s="39" customFormat="1" ht="21.75" customHeight="1">
      <c r="A16" s="457" t="s">
        <v>64</v>
      </c>
      <c r="B16" s="44" t="s">
        <v>6</v>
      </c>
      <c r="C16" s="75"/>
      <c r="D16" s="70"/>
      <c r="E16" s="70"/>
      <c r="F16" s="70"/>
      <c r="G16" s="70"/>
      <c r="H16" s="70"/>
      <c r="I16" s="70"/>
      <c r="J16" s="70"/>
      <c r="K16" s="38"/>
      <c r="L16" s="445">
        <f t="shared" si="0"/>
        <v>0</v>
      </c>
      <c r="M16" s="446"/>
      <c r="N16" s="5"/>
      <c r="O16" s="5"/>
      <c r="P16" s="5"/>
      <c r="Q16" s="5"/>
      <c r="R16" s="5"/>
      <c r="S16" s="5"/>
    </row>
    <row r="17" spans="1:19" s="39" customFormat="1" ht="21.75" customHeight="1" thickBot="1">
      <c r="A17" s="458"/>
      <c r="B17" s="45" t="s">
        <v>61</v>
      </c>
      <c r="C17" s="76"/>
      <c r="D17" s="73"/>
      <c r="E17" s="73"/>
      <c r="F17" s="73"/>
      <c r="G17" s="73"/>
      <c r="H17" s="73"/>
      <c r="I17" s="73"/>
      <c r="J17" s="73"/>
      <c r="K17" s="46"/>
      <c r="L17" s="451">
        <f t="shared" si="0"/>
        <v>0</v>
      </c>
      <c r="M17" s="452"/>
      <c r="N17" s="5"/>
      <c r="O17" s="5"/>
      <c r="P17" s="5"/>
      <c r="Q17" s="5"/>
      <c r="R17" s="5"/>
      <c r="S17" s="5"/>
    </row>
    <row r="18" spans="1:19" s="39" customFormat="1" ht="21" customHeight="1" thickBot="1">
      <c r="A18" s="429" t="s">
        <v>3</v>
      </c>
      <c r="B18" s="453"/>
      <c r="C18" s="48">
        <f>SUM(C7:C15)</f>
        <v>0</v>
      </c>
      <c r="D18" s="74">
        <f>SUM(D7:D15)</f>
        <v>0</v>
      </c>
      <c r="E18" s="74">
        <f aca="true" t="shared" si="1" ref="E18:J18">SUM(E7:E15)</f>
        <v>0</v>
      </c>
      <c r="F18" s="74">
        <f t="shared" si="1"/>
        <v>0</v>
      </c>
      <c r="G18" s="74">
        <f t="shared" si="1"/>
        <v>0</v>
      </c>
      <c r="H18" s="74">
        <f t="shared" si="1"/>
        <v>0</v>
      </c>
      <c r="I18" s="74">
        <f t="shared" si="1"/>
        <v>0</v>
      </c>
      <c r="J18" s="74">
        <f t="shared" si="1"/>
        <v>0</v>
      </c>
      <c r="K18" s="49">
        <f>SUM(K7:K15)</f>
        <v>0</v>
      </c>
      <c r="L18" s="447">
        <f t="shared" si="0"/>
        <v>0</v>
      </c>
      <c r="M18" s="448"/>
      <c r="N18" s="5"/>
      <c r="O18" s="5"/>
      <c r="P18" s="5"/>
      <c r="Q18" s="5"/>
      <c r="R18" s="5"/>
      <c r="S18" s="5"/>
    </row>
    <row r="19" spans="1:19" s="39" customFormat="1" ht="18" customHeight="1" thickBot="1">
      <c r="A19" s="449" t="s">
        <v>7</v>
      </c>
      <c r="B19" s="450"/>
      <c r="C19" s="77" t="s">
        <v>8</v>
      </c>
      <c r="D19" s="74"/>
      <c r="E19" s="74"/>
      <c r="F19" s="74"/>
      <c r="G19" s="74"/>
      <c r="H19" s="74"/>
      <c r="I19" s="74"/>
      <c r="J19" s="74"/>
      <c r="K19" s="49"/>
      <c r="L19" s="447"/>
      <c r="M19" s="448"/>
      <c r="N19" s="5"/>
      <c r="O19" s="5"/>
      <c r="P19" s="5"/>
      <c r="Q19" s="5"/>
      <c r="R19" s="5"/>
      <c r="S19" s="5"/>
    </row>
    <row r="20" spans="2:27" s="28" customFormat="1" ht="12" customHeight="1">
      <c r="B20" s="444"/>
      <c r="C20" s="444"/>
      <c r="D20" s="444"/>
      <c r="E20" s="444"/>
      <c r="F20" s="444"/>
      <c r="G20" s="444"/>
      <c r="H20" s="444"/>
      <c r="I20" s="444"/>
      <c r="J20" s="444"/>
      <c r="K20" s="444"/>
      <c r="R20" s="10"/>
      <c r="V20" s="5"/>
      <c r="W20" s="5"/>
      <c r="X20" s="5"/>
      <c r="Y20" s="5"/>
      <c r="Z20" s="5"/>
      <c r="AA20" s="5"/>
    </row>
    <row r="21" spans="9:12" ht="12.75">
      <c r="I21" s="9"/>
      <c r="K21" s="5"/>
      <c r="L21" s="5"/>
    </row>
    <row r="22" spans="1:13" ht="15.75">
      <c r="A22" s="421" t="s">
        <v>39</v>
      </c>
      <c r="B22" s="421"/>
      <c r="C22" s="421"/>
      <c r="D22" s="421"/>
      <c r="E22" s="421"/>
      <c r="F22" s="421"/>
      <c r="G22" s="421"/>
      <c r="H22" s="421"/>
      <c r="I22" s="421"/>
      <c r="J22" s="421"/>
      <c r="K22" s="421"/>
      <c r="L22" s="421"/>
      <c r="M22" s="421"/>
    </row>
    <row r="23" spans="1:28" ht="16.5" thickBot="1">
      <c r="A23" s="36"/>
      <c r="B23" s="36"/>
      <c r="C23" s="422" t="s">
        <v>9</v>
      </c>
      <c r="D23" s="422"/>
      <c r="E23" s="422"/>
      <c r="F23" s="422"/>
      <c r="G23" s="422"/>
      <c r="H23" s="422"/>
      <c r="I23" s="422"/>
      <c r="J23" s="422"/>
      <c r="K23" s="422"/>
      <c r="L23" s="422"/>
      <c r="M23" s="422"/>
      <c r="R23" s="273"/>
      <c r="AA23" s="7" t="s">
        <v>724</v>
      </c>
      <c r="AB23" s="7"/>
    </row>
    <row r="24" spans="1:28" ht="16.5" thickBot="1">
      <c r="A24" s="421"/>
      <c r="B24" s="437"/>
      <c r="C24" s="423" t="s">
        <v>2</v>
      </c>
      <c r="D24" s="424"/>
      <c r="E24" s="424"/>
      <c r="F24" s="424"/>
      <c r="G24" s="424"/>
      <c r="H24" s="424"/>
      <c r="I24" s="424"/>
      <c r="J24" s="424"/>
      <c r="K24" s="424"/>
      <c r="L24" s="424"/>
      <c r="M24" s="425"/>
      <c r="R24" s="273"/>
      <c r="AB24" s="7"/>
    </row>
    <row r="25" spans="1:13" ht="16.5" thickBot="1">
      <c r="A25" s="36"/>
      <c r="B25" s="36"/>
      <c r="C25" s="426" t="s">
        <v>63</v>
      </c>
      <c r="D25" s="427"/>
      <c r="E25" s="427"/>
      <c r="F25" s="427"/>
      <c r="G25" s="427"/>
      <c r="H25" s="427"/>
      <c r="I25" s="427"/>
      <c r="J25" s="427"/>
      <c r="K25" s="427"/>
      <c r="L25" s="426" t="s">
        <v>3</v>
      </c>
      <c r="M25" s="428"/>
    </row>
    <row r="26" spans="1:13" ht="15">
      <c r="A26" s="438" t="s">
        <v>12</v>
      </c>
      <c r="B26" s="439"/>
      <c r="C26" s="85"/>
      <c r="D26" s="85"/>
      <c r="E26" s="85"/>
      <c r="F26" s="85"/>
      <c r="G26" s="85"/>
      <c r="H26" s="85"/>
      <c r="I26" s="85"/>
      <c r="J26" s="85"/>
      <c r="K26" s="85"/>
      <c r="L26" s="433" t="s">
        <v>62</v>
      </c>
      <c r="M26" s="434"/>
    </row>
    <row r="27" spans="1:13" ht="13.5" thickBot="1">
      <c r="A27" s="435"/>
      <c r="B27" s="436"/>
      <c r="C27" s="86"/>
      <c r="D27" s="87"/>
      <c r="E27" s="87"/>
      <c r="F27" s="87"/>
      <c r="G27" s="87"/>
      <c r="H27" s="88"/>
      <c r="I27" s="88"/>
      <c r="J27" s="87"/>
      <c r="K27" s="87"/>
      <c r="L27" s="440"/>
      <c r="M27" s="441"/>
    </row>
    <row r="28" spans="1:13" ht="12.75">
      <c r="A28" s="411" t="s">
        <v>13</v>
      </c>
      <c r="B28" s="89" t="s">
        <v>68</v>
      </c>
      <c r="C28" s="90"/>
      <c r="D28" s="91"/>
      <c r="E28" s="91"/>
      <c r="F28" s="91"/>
      <c r="G28" s="91"/>
      <c r="H28" s="92"/>
      <c r="I28" s="92"/>
      <c r="J28" s="91"/>
      <c r="K28" s="91"/>
      <c r="L28" s="417">
        <f aca="true" t="shared" si="2" ref="L28:L40">SUM(C28:K28)</f>
        <v>0</v>
      </c>
      <c r="M28" s="418"/>
    </row>
    <row r="29" spans="1:13" ht="13.5" thickBot="1">
      <c r="A29" s="412"/>
      <c r="B29" s="93" t="s">
        <v>69</v>
      </c>
      <c r="C29" s="94"/>
      <c r="D29" s="95"/>
      <c r="E29" s="95"/>
      <c r="F29" s="95"/>
      <c r="G29" s="96"/>
      <c r="H29" s="97"/>
      <c r="I29" s="97"/>
      <c r="J29" s="96"/>
      <c r="K29" s="96"/>
      <c r="L29" s="419">
        <f t="shared" si="2"/>
        <v>0</v>
      </c>
      <c r="M29" s="420"/>
    </row>
    <row r="30" spans="1:13" ht="12.75">
      <c r="A30" s="411" t="s">
        <v>66</v>
      </c>
      <c r="B30" s="98" t="s">
        <v>70</v>
      </c>
      <c r="C30" s="99"/>
      <c r="D30" s="100"/>
      <c r="E30" s="100"/>
      <c r="F30" s="100"/>
      <c r="G30" s="100"/>
      <c r="H30" s="101"/>
      <c r="I30" s="101"/>
      <c r="J30" s="100"/>
      <c r="K30" s="100"/>
      <c r="L30" s="417">
        <f>SUM(C30:K30)</f>
        <v>0</v>
      </c>
      <c r="M30" s="418"/>
    </row>
    <row r="31" spans="1:13" ht="13.5" thickBot="1">
      <c r="A31" s="412"/>
      <c r="B31" s="102" t="s">
        <v>71</v>
      </c>
      <c r="C31" s="103"/>
      <c r="D31" s="96"/>
      <c r="E31" s="96"/>
      <c r="F31" s="96"/>
      <c r="G31" s="96"/>
      <c r="H31" s="97"/>
      <c r="I31" s="97"/>
      <c r="J31" s="96"/>
      <c r="K31" s="96"/>
      <c r="L31" s="419">
        <f>SUM(C31:K31)</f>
        <v>0</v>
      </c>
      <c r="M31" s="420"/>
    </row>
    <row r="32" spans="1:13" ht="12.75">
      <c r="A32" s="411" t="s">
        <v>14</v>
      </c>
      <c r="B32" s="98" t="s">
        <v>72</v>
      </c>
      <c r="C32" s="99"/>
      <c r="D32" s="100"/>
      <c r="E32" s="100"/>
      <c r="F32" s="100"/>
      <c r="G32" s="100"/>
      <c r="H32" s="101"/>
      <c r="I32" s="101"/>
      <c r="J32" s="100"/>
      <c r="K32" s="100"/>
      <c r="L32" s="417">
        <f t="shared" si="2"/>
        <v>0</v>
      </c>
      <c r="M32" s="418"/>
    </row>
    <row r="33" spans="1:13" ht="13.5" thickBot="1">
      <c r="A33" s="412"/>
      <c r="B33" s="102" t="s">
        <v>73</v>
      </c>
      <c r="C33" s="103"/>
      <c r="D33" s="96"/>
      <c r="E33" s="96"/>
      <c r="F33" s="96"/>
      <c r="G33" s="96"/>
      <c r="H33" s="97"/>
      <c r="I33" s="97"/>
      <c r="J33" s="96"/>
      <c r="K33" s="96"/>
      <c r="L33" s="419">
        <f t="shared" si="2"/>
        <v>0</v>
      </c>
      <c r="M33" s="420"/>
    </row>
    <row r="34" spans="1:13" ht="12.75">
      <c r="A34" s="411" t="s">
        <v>11</v>
      </c>
      <c r="B34" s="98" t="s">
        <v>74</v>
      </c>
      <c r="C34" s="99"/>
      <c r="D34" s="100"/>
      <c r="E34" s="100"/>
      <c r="F34" s="100"/>
      <c r="G34" s="100"/>
      <c r="H34" s="101"/>
      <c r="I34" s="101"/>
      <c r="J34" s="100"/>
      <c r="K34" s="100"/>
      <c r="L34" s="417">
        <f t="shared" si="2"/>
        <v>0</v>
      </c>
      <c r="M34" s="418"/>
    </row>
    <row r="35" spans="1:13" ht="13.5" thickBot="1">
      <c r="A35" s="412"/>
      <c r="B35" s="102" t="s">
        <v>75</v>
      </c>
      <c r="C35" s="103"/>
      <c r="D35" s="96"/>
      <c r="E35" s="96"/>
      <c r="F35" s="96"/>
      <c r="G35" s="96"/>
      <c r="H35" s="97"/>
      <c r="I35" s="97"/>
      <c r="J35" s="96"/>
      <c r="K35" s="96"/>
      <c r="L35" s="419">
        <f t="shared" si="2"/>
        <v>0</v>
      </c>
      <c r="M35" s="420"/>
    </row>
    <row r="36" spans="1:13" ht="12.75" customHeight="1">
      <c r="A36" s="411" t="s">
        <v>15</v>
      </c>
      <c r="B36" s="98" t="s">
        <v>76</v>
      </c>
      <c r="C36" s="99"/>
      <c r="D36" s="100"/>
      <c r="E36" s="100"/>
      <c r="F36" s="100"/>
      <c r="G36" s="100"/>
      <c r="H36" s="101"/>
      <c r="I36" s="101"/>
      <c r="J36" s="100"/>
      <c r="K36" s="100"/>
      <c r="L36" s="413">
        <f t="shared" si="2"/>
        <v>0</v>
      </c>
      <c r="M36" s="414"/>
    </row>
    <row r="37" spans="1:13" ht="13.5" thickBot="1">
      <c r="A37" s="412"/>
      <c r="B37" s="102" t="s">
        <v>77</v>
      </c>
      <c r="C37" s="103"/>
      <c r="D37" s="96"/>
      <c r="E37" s="96"/>
      <c r="F37" s="96"/>
      <c r="G37" s="96"/>
      <c r="H37" s="97"/>
      <c r="I37" s="97"/>
      <c r="J37" s="96"/>
      <c r="K37" s="96"/>
      <c r="L37" s="415">
        <f t="shared" si="2"/>
        <v>0</v>
      </c>
      <c r="M37" s="416"/>
    </row>
    <row r="38" spans="1:13" ht="12.75" customHeight="1">
      <c r="A38" s="411" t="s">
        <v>65</v>
      </c>
      <c r="B38" s="98" t="s">
        <v>78</v>
      </c>
      <c r="C38" s="99"/>
      <c r="D38" s="100"/>
      <c r="E38" s="100"/>
      <c r="F38" s="100"/>
      <c r="G38" s="100"/>
      <c r="H38" s="101"/>
      <c r="I38" s="101"/>
      <c r="J38" s="100"/>
      <c r="K38" s="100"/>
      <c r="L38" s="413">
        <f>SUM(C38:K38)</f>
        <v>0</v>
      </c>
      <c r="M38" s="414"/>
    </row>
    <row r="39" spans="1:13" ht="13.5" thickBot="1">
      <c r="A39" s="412"/>
      <c r="B39" s="102" t="s">
        <v>79</v>
      </c>
      <c r="C39" s="103"/>
      <c r="D39" s="96"/>
      <c r="E39" s="96"/>
      <c r="F39" s="96"/>
      <c r="G39" s="96"/>
      <c r="H39" s="97"/>
      <c r="I39" s="97"/>
      <c r="J39" s="96"/>
      <c r="K39" s="96"/>
      <c r="L39" s="415">
        <f>SUM(C39:K39)</f>
        <v>0</v>
      </c>
      <c r="M39" s="416"/>
    </row>
    <row r="40" spans="1:13" ht="15.75" thickBot="1">
      <c r="A40" s="429" t="s">
        <v>3</v>
      </c>
      <c r="B40" s="430"/>
      <c r="C40" s="104">
        <f aca="true" t="shared" si="3" ref="C40:K40">SUM(C28:C39)</f>
        <v>0</v>
      </c>
      <c r="D40" s="105">
        <f t="shared" si="3"/>
        <v>0</v>
      </c>
      <c r="E40" s="105">
        <f t="shared" si="3"/>
        <v>0</v>
      </c>
      <c r="F40" s="105">
        <f t="shared" si="3"/>
        <v>0</v>
      </c>
      <c r="G40" s="105">
        <f t="shared" si="3"/>
        <v>0</v>
      </c>
      <c r="H40" s="106">
        <f t="shared" si="3"/>
        <v>0</v>
      </c>
      <c r="I40" s="106">
        <f t="shared" si="3"/>
        <v>0</v>
      </c>
      <c r="J40" s="105">
        <f t="shared" si="3"/>
        <v>0</v>
      </c>
      <c r="K40" s="105">
        <f t="shared" si="3"/>
        <v>0</v>
      </c>
      <c r="L40" s="431">
        <f t="shared" si="2"/>
        <v>0</v>
      </c>
      <c r="M40" s="432"/>
    </row>
  </sheetData>
  <sheetProtection/>
  <mergeCells count="59">
    <mergeCell ref="A6:B6"/>
    <mergeCell ref="C3:M3"/>
    <mergeCell ref="C2:M2"/>
    <mergeCell ref="A1:M1"/>
    <mergeCell ref="L4:M4"/>
    <mergeCell ref="C4:K4"/>
    <mergeCell ref="A5:B5"/>
    <mergeCell ref="L5:M5"/>
    <mergeCell ref="A3:B3"/>
    <mergeCell ref="L6:M6"/>
    <mergeCell ref="A16:A17"/>
    <mergeCell ref="L15:M15"/>
    <mergeCell ref="L9:M9"/>
    <mergeCell ref="L10:M10"/>
    <mergeCell ref="L14:M14"/>
    <mergeCell ref="L8:M8"/>
    <mergeCell ref="L13:M13"/>
    <mergeCell ref="L11:M11"/>
    <mergeCell ref="A12:A15"/>
    <mergeCell ref="L7:M7"/>
    <mergeCell ref="B20:K20"/>
    <mergeCell ref="L16:M16"/>
    <mergeCell ref="L18:M18"/>
    <mergeCell ref="A19:B19"/>
    <mergeCell ref="L19:M19"/>
    <mergeCell ref="L17:M17"/>
    <mergeCell ref="L12:M12"/>
    <mergeCell ref="A18:B18"/>
    <mergeCell ref="A7:A11"/>
    <mergeCell ref="A24:B24"/>
    <mergeCell ref="L34:M34"/>
    <mergeCell ref="L35:M35"/>
    <mergeCell ref="L36:M36"/>
    <mergeCell ref="A32:A33"/>
    <mergeCell ref="A34:A35"/>
    <mergeCell ref="L32:M32"/>
    <mergeCell ref="L33:M33"/>
    <mergeCell ref="A26:B26"/>
    <mergeCell ref="L27:M27"/>
    <mergeCell ref="A22:M22"/>
    <mergeCell ref="C23:M23"/>
    <mergeCell ref="C24:M24"/>
    <mergeCell ref="C25:K25"/>
    <mergeCell ref="L25:M25"/>
    <mergeCell ref="A40:B40"/>
    <mergeCell ref="L40:M40"/>
    <mergeCell ref="L37:M37"/>
    <mergeCell ref="L26:M26"/>
    <mergeCell ref="A27:B27"/>
    <mergeCell ref="A38:A39"/>
    <mergeCell ref="L38:M38"/>
    <mergeCell ref="L39:M39"/>
    <mergeCell ref="A36:A37"/>
    <mergeCell ref="L28:M28"/>
    <mergeCell ref="L29:M29"/>
    <mergeCell ref="A30:A31"/>
    <mergeCell ref="L30:M30"/>
    <mergeCell ref="L31:M31"/>
    <mergeCell ref="A28:A29"/>
  </mergeCells>
  <dataValidations count="2">
    <dataValidation type="list" allowBlank="1" showErrorMessage="1" prompt="&#10;" sqref="A40 A18">
      <formula1>categorie</formula1>
    </dataValidation>
    <dataValidation allowBlank="1" showErrorMessage="1" prompt="&#10;" sqref="B7:B17 B28:B39"/>
  </dataValidations>
  <printOptions/>
  <pageMargins left="0.5905511811023623" right="0.5905511811023623" top="0.3937007874015748" bottom="0.7874015748031497" header="0.5118110236220472" footer="0.3937007874015748"/>
  <pageSetup horizontalDpi="600" verticalDpi="600" orientation="landscape" paperSize="9" scale="85" r:id="rId1"/>
  <headerFooter alignWithMargins="0">
    <oddFooter>&amp;L&amp;F - &amp;A&amp;CFévrier 2007&amp;R&amp;P/&amp;N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AM255"/>
  <sheetViews>
    <sheetView showGridLines="0" zoomScalePageLayoutView="0" workbookViewId="0" topLeftCell="A4">
      <selection activeCell="B12" sqref="B12"/>
    </sheetView>
  </sheetViews>
  <sheetFormatPr defaultColWidth="11.421875" defaultRowHeight="12.75"/>
  <cols>
    <col min="1" max="1" width="6.421875" style="0" customWidth="1"/>
    <col min="2" max="2" width="7.421875" style="5" customWidth="1"/>
    <col min="3" max="3" width="8.00390625" style="0" customWidth="1"/>
    <col min="4" max="4" width="5.00390625" style="0" customWidth="1"/>
    <col min="5" max="5" width="6.421875" style="0" customWidth="1"/>
    <col min="6" max="6" width="15.140625" style="0" customWidth="1"/>
    <col min="7" max="10" width="7.28125" style="0" customWidth="1"/>
    <col min="11" max="11" width="6.7109375" style="14" customWidth="1"/>
    <col min="12" max="12" width="20.7109375" style="0" customWidth="1"/>
    <col min="13" max="13" width="14.421875" style="0" customWidth="1"/>
    <col min="15" max="15" width="5.7109375" style="0" bestFit="1" customWidth="1"/>
    <col min="16" max="16" width="23.8515625" style="0" customWidth="1"/>
    <col min="17" max="17" width="14.8515625" style="0" customWidth="1"/>
  </cols>
  <sheetData>
    <row r="1" spans="1:39" ht="15.75">
      <c r="A1" s="114" t="s">
        <v>39</v>
      </c>
      <c r="B1" s="114"/>
      <c r="C1" s="115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7"/>
      <c r="R1" s="15"/>
      <c r="S1" s="15"/>
      <c r="T1" s="16"/>
      <c r="U1" s="16"/>
      <c r="V1" s="16"/>
      <c r="W1" s="15"/>
      <c r="X1" s="15"/>
      <c r="Y1" s="15"/>
      <c r="Z1" s="15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</row>
    <row r="2" spans="1:39" s="5" customFormat="1" ht="15.75">
      <c r="A2" s="18" t="s">
        <v>58</v>
      </c>
      <c r="B2" s="18"/>
      <c r="C2" s="19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19"/>
      <c r="R2" s="15"/>
      <c r="S2" s="15"/>
      <c r="T2" s="16"/>
      <c r="U2" s="16"/>
      <c r="V2" s="16"/>
      <c r="W2" s="15"/>
      <c r="X2" s="15"/>
      <c r="Y2" s="15"/>
      <c r="Z2" s="15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</row>
    <row r="3" spans="1:39" s="1" customFormat="1" ht="13.5" thickBot="1">
      <c r="A3" s="7"/>
      <c r="B3" s="7"/>
      <c r="C3" s="5"/>
      <c r="D3" s="5"/>
      <c r="E3" s="5"/>
      <c r="F3" s="5"/>
      <c r="G3" s="5"/>
      <c r="H3" s="5"/>
      <c r="I3" s="5"/>
      <c r="J3" s="5"/>
      <c r="K3" s="7"/>
      <c r="L3" s="5"/>
      <c r="M3" s="5"/>
      <c r="N3" s="5"/>
      <c r="O3" s="5"/>
      <c r="P3" s="5"/>
      <c r="Q3" s="5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</row>
    <row r="4" spans="1:17" ht="12.75">
      <c r="A4" s="375" t="s">
        <v>16</v>
      </c>
      <c r="B4" s="473"/>
      <c r="C4" s="474"/>
      <c r="D4" s="474"/>
      <c r="E4" s="474"/>
      <c r="F4" s="476"/>
      <c r="G4" s="476"/>
      <c r="H4" s="372" t="s">
        <v>27</v>
      </c>
      <c r="I4" s="373"/>
      <c r="J4" s="374"/>
      <c r="K4" s="473" t="s">
        <v>28</v>
      </c>
      <c r="L4" s="474"/>
      <c r="M4" s="474"/>
      <c r="N4" s="474"/>
      <c r="O4" s="474"/>
      <c r="P4" s="474"/>
      <c r="Q4" s="475"/>
    </row>
    <row r="5" spans="1:17" ht="12.75" customHeight="1">
      <c r="A5" s="382" t="s">
        <v>24</v>
      </c>
      <c r="B5" s="384" t="s">
        <v>25</v>
      </c>
      <c r="C5" s="478"/>
      <c r="D5" s="478"/>
      <c r="E5" s="478"/>
      <c r="F5" s="479"/>
      <c r="G5" s="477" t="s">
        <v>19</v>
      </c>
      <c r="H5" s="147"/>
      <c r="I5" s="153"/>
      <c r="J5" s="148"/>
      <c r="K5" s="472" t="s">
        <v>31</v>
      </c>
      <c r="L5" s="393" t="s">
        <v>26</v>
      </c>
      <c r="M5" s="387" t="s">
        <v>43</v>
      </c>
      <c r="N5" s="387" t="s">
        <v>44</v>
      </c>
      <c r="O5" s="387" t="s">
        <v>29</v>
      </c>
      <c r="P5" s="393" t="s">
        <v>57</v>
      </c>
      <c r="Q5" s="383" t="s">
        <v>36</v>
      </c>
    </row>
    <row r="6" spans="1:17" ht="25.5">
      <c r="A6" s="382"/>
      <c r="B6" s="25" t="s">
        <v>37</v>
      </c>
      <c r="C6" s="4" t="s">
        <v>17</v>
      </c>
      <c r="D6" s="4" t="s">
        <v>18</v>
      </c>
      <c r="E6" s="4" t="s">
        <v>23</v>
      </c>
      <c r="F6" s="146" t="s">
        <v>41</v>
      </c>
      <c r="G6" s="477" t="s">
        <v>19</v>
      </c>
      <c r="H6" s="157" t="s">
        <v>17</v>
      </c>
      <c r="I6" s="4" t="s">
        <v>18</v>
      </c>
      <c r="J6" s="158" t="s">
        <v>23</v>
      </c>
      <c r="K6" s="472"/>
      <c r="L6" s="393"/>
      <c r="M6" s="387"/>
      <c r="N6" s="387"/>
      <c r="O6" s="387"/>
      <c r="P6" s="393"/>
      <c r="Q6" s="383"/>
    </row>
    <row r="7" spans="1:17" ht="9.75" customHeight="1">
      <c r="A7" s="30"/>
      <c r="B7" s="31"/>
      <c r="C7" s="32"/>
      <c r="D7" s="32"/>
      <c r="E7" s="32"/>
      <c r="F7" s="32"/>
      <c r="G7" s="32"/>
      <c r="H7" s="155"/>
      <c r="I7" s="80"/>
      <c r="J7" s="156"/>
      <c r="K7" s="151"/>
      <c r="L7" s="80"/>
      <c r="M7" s="80"/>
      <c r="N7" s="80"/>
      <c r="O7" s="80"/>
      <c r="P7" s="80"/>
      <c r="Q7" s="84"/>
    </row>
    <row r="8" spans="1:18" s="33" customFormat="1" ht="12.75">
      <c r="A8" s="34" t="s">
        <v>10</v>
      </c>
      <c r="B8" s="35" t="s">
        <v>1</v>
      </c>
      <c r="C8" s="35" t="s">
        <v>38</v>
      </c>
      <c r="D8" s="35">
        <v>4</v>
      </c>
      <c r="E8" s="35"/>
      <c r="F8" s="144"/>
      <c r="G8" s="154"/>
      <c r="H8" s="159"/>
      <c r="I8" s="160"/>
      <c r="J8" s="149"/>
      <c r="K8" s="79"/>
      <c r="L8" s="78"/>
      <c r="M8" s="81"/>
      <c r="N8" s="78"/>
      <c r="O8" s="78"/>
      <c r="P8" s="82"/>
      <c r="Q8" s="107">
        <f>SUM($R$26:$R$981)+SUM($AB$26:$AB$981)</f>
        <v>0</v>
      </c>
      <c r="R8" s="83"/>
    </row>
    <row r="9" spans="1:17" s="33" customFormat="1" ht="13.5" thickBot="1">
      <c r="A9" s="108"/>
      <c r="B9" s="109"/>
      <c r="C9" s="109"/>
      <c r="D9" s="109"/>
      <c r="E9" s="109"/>
      <c r="F9" s="145"/>
      <c r="G9" s="110"/>
      <c r="H9" s="161"/>
      <c r="I9" s="162"/>
      <c r="J9" s="150"/>
      <c r="K9" s="152"/>
      <c r="L9" s="111"/>
      <c r="M9" s="112"/>
      <c r="N9" s="112"/>
      <c r="O9" s="112"/>
      <c r="P9" s="112"/>
      <c r="Q9" s="113"/>
    </row>
    <row r="10" spans="1:15" ht="12.75">
      <c r="A10" s="22"/>
      <c r="B10" s="22"/>
      <c r="C10" s="22"/>
      <c r="D10" s="22"/>
      <c r="E10" s="22"/>
      <c r="F10" s="22"/>
      <c r="G10" s="23"/>
      <c r="H10" s="23"/>
      <c r="I10" s="23"/>
      <c r="J10" s="23"/>
      <c r="K10" s="24"/>
      <c r="L10" s="22"/>
      <c r="M10" s="13"/>
      <c r="O10" s="6"/>
    </row>
    <row r="11" spans="1:16" ht="12.75">
      <c r="A11" s="22"/>
      <c r="B11" s="22"/>
      <c r="C11" s="22"/>
      <c r="D11" s="22"/>
      <c r="E11" s="22"/>
      <c r="F11" s="22"/>
      <c r="G11" s="23"/>
      <c r="H11" s="23"/>
      <c r="I11" s="23"/>
      <c r="J11" s="23"/>
      <c r="K11" s="24"/>
      <c r="L11" s="22"/>
      <c r="M11" s="13"/>
      <c r="O11" s="6">
        <f>SUMIF($L$26:$L$981,"INFO",$R$26:$R$981)</f>
        <v>0</v>
      </c>
      <c r="P11">
        <f>SUMIF($L$26:$L$981,"INFO",$S$26:$S$981)</f>
        <v>0</v>
      </c>
    </row>
    <row r="12" spans="1:16" ht="12.75">
      <c r="A12" s="22"/>
      <c r="B12" s="22"/>
      <c r="C12" s="22"/>
      <c r="D12" s="22"/>
      <c r="E12" s="22"/>
      <c r="F12" s="22"/>
      <c r="G12" s="23"/>
      <c r="H12" s="23"/>
      <c r="I12" s="23"/>
      <c r="J12" s="23"/>
      <c r="K12" s="24"/>
      <c r="L12" s="22"/>
      <c r="M12" s="13"/>
      <c r="O12" s="6">
        <f>SUMIF($L$26:$L$981,"MOB",$R$26:$R$981)</f>
        <v>0</v>
      </c>
      <c r="P12">
        <f>SUMIF($L$26:$L$981,"MOB",$S$26:$S$981)</f>
        <v>0</v>
      </c>
    </row>
    <row r="13" spans="1:16" ht="12.75">
      <c r="A13" s="22"/>
      <c r="B13" s="22"/>
      <c r="C13" s="22"/>
      <c r="D13" s="22"/>
      <c r="E13" s="22"/>
      <c r="F13" s="22"/>
      <c r="G13" s="23"/>
      <c r="H13" s="23"/>
      <c r="I13" s="23"/>
      <c r="J13" s="23"/>
      <c r="K13" s="24"/>
      <c r="L13" s="22"/>
      <c r="M13" s="13"/>
      <c r="O13" s="6">
        <f>SUMIF($L$26:$L$974,"DIV",$R$26:$R$974)</f>
        <v>0</v>
      </c>
      <c r="P13">
        <f>SUMIF($L$26:$L$981,"DIV",$S$26:$S$981)</f>
        <v>0</v>
      </c>
    </row>
    <row r="14" spans="1:16" ht="12.75">
      <c r="A14" s="22"/>
      <c r="B14" s="22"/>
      <c r="C14" s="22"/>
      <c r="D14" s="22"/>
      <c r="E14" s="22"/>
      <c r="F14" s="22"/>
      <c r="G14" s="23"/>
      <c r="H14" s="23"/>
      <c r="I14" s="23"/>
      <c r="J14" s="23"/>
      <c r="K14" s="24"/>
      <c r="L14" s="22"/>
      <c r="M14" s="13"/>
      <c r="O14" s="6">
        <f>SUMIF($L$26:$L$974,"LAB",$R$26:$R$974)</f>
        <v>0</v>
      </c>
      <c r="P14">
        <f>SUMIF($L$26:$L$981,"LAB",$S$26:$S$981)</f>
        <v>0</v>
      </c>
    </row>
    <row r="15" spans="2:16" ht="12.75">
      <c r="B15" s="22"/>
      <c r="O15">
        <f>SUMIF($L$26:$L$974,"FRAG",$R$26:$R$974)</f>
        <v>0</v>
      </c>
      <c r="P15">
        <f>SUMIF($L$26:$L$981,"FRAG",$S$26:$S$981)</f>
        <v>0</v>
      </c>
    </row>
    <row r="16" spans="2:16" ht="12.75">
      <c r="B16" s="22"/>
      <c r="O16">
        <f>SUMIF($L$26:$L$974,"VER",$R$26:$R$974)</f>
        <v>0</v>
      </c>
      <c r="P16">
        <f>SUMIF($L$26:$L$981,"VER",$S$26:$S$981)</f>
        <v>0</v>
      </c>
    </row>
    <row r="17" spans="2:16" ht="12.75">
      <c r="B17" s="22"/>
      <c r="O17">
        <f>SUMIF($L$26:$L$981,"ROC",$R$26:$R$981)</f>
        <v>0</v>
      </c>
      <c r="P17">
        <f>SUMIF($L$26:$L$981,"ROC",$S$26:$S$981)</f>
        <v>0</v>
      </c>
    </row>
    <row r="18" spans="2:16" ht="12.75">
      <c r="B18" s="22"/>
      <c r="O18">
        <f>SUMIF($Y$26:$Y$981,"DOCBUR",$AB$26:$AB$981)</f>
        <v>0</v>
      </c>
      <c r="P18">
        <f>SUMIF($Y$26:$Y$981,"DOCBUR",$AC$26:$AC$981)</f>
        <v>0</v>
      </c>
    </row>
    <row r="19" spans="2:16" ht="12.75">
      <c r="B19" s="22"/>
      <c r="O19">
        <f>SUMIF($Y$26:$Y$981,"DOCBIBLIO",$AB$26:$AB$981)</f>
        <v>0</v>
      </c>
      <c r="P19">
        <f>SUMIF($Y$26:$Y$981,"DOCBIBLIO",$AC$26:$AC$981)</f>
        <v>0</v>
      </c>
    </row>
    <row r="20" ht="12.75">
      <c r="B20" s="22"/>
    </row>
    <row r="21" ht="12.75">
      <c r="B21" s="22"/>
    </row>
    <row r="22" ht="12.75">
      <c r="B22" s="22"/>
    </row>
    <row r="23" spans="2:28" ht="12.75">
      <c r="B23" s="22"/>
      <c r="R23" s="272"/>
      <c r="AA23" s="274" t="s">
        <v>724</v>
      </c>
      <c r="AB23" s="274"/>
    </row>
    <row r="24" spans="2:28" ht="12.75">
      <c r="B24" s="22"/>
      <c r="R24" s="272"/>
      <c r="AB24" s="274"/>
    </row>
    <row r="25" ht="12.75">
      <c r="B25" s="22"/>
    </row>
    <row r="26" ht="12.75">
      <c r="B26" s="22"/>
    </row>
    <row r="27" ht="12.75">
      <c r="B27" s="22"/>
    </row>
    <row r="28" ht="12.75">
      <c r="B28" s="22"/>
    </row>
    <row r="29" ht="12.75">
      <c r="B29" s="22"/>
    </row>
    <row r="30" ht="12.75">
      <c r="B30" s="22"/>
    </row>
    <row r="31" ht="12.75">
      <c r="B31" s="22"/>
    </row>
    <row r="32" ht="12.75">
      <c r="B32" s="22"/>
    </row>
    <row r="33" ht="12.75">
      <c r="B33" s="22"/>
    </row>
    <row r="34" ht="12.75">
      <c r="B34" s="22"/>
    </row>
    <row r="35" ht="12.75">
      <c r="B35" s="22"/>
    </row>
    <row r="36" ht="12.75">
      <c r="B36" s="22"/>
    </row>
    <row r="37" ht="12.75">
      <c r="B37" s="22"/>
    </row>
    <row r="38" ht="12.75">
      <c r="B38" s="22"/>
    </row>
    <row r="39" ht="12.75">
      <c r="B39" s="22"/>
    </row>
    <row r="40" ht="12.75">
      <c r="B40" s="22"/>
    </row>
    <row r="41" ht="12.75">
      <c r="B41" s="22"/>
    </row>
    <row r="42" ht="12.75">
      <c r="B42" s="22"/>
    </row>
    <row r="43" ht="12.75">
      <c r="B43" s="22"/>
    </row>
    <row r="44" ht="12.75">
      <c r="B44" s="22"/>
    </row>
    <row r="45" ht="12.75">
      <c r="B45" s="22"/>
    </row>
    <row r="46" ht="12.75">
      <c r="B46" s="22"/>
    </row>
    <row r="47" ht="12.75">
      <c r="B47" s="22"/>
    </row>
    <row r="48" ht="12.75">
      <c r="B48" s="22"/>
    </row>
    <row r="49" ht="12.75">
      <c r="B49" s="22"/>
    </row>
    <row r="50" ht="12.75">
      <c r="B50" s="22"/>
    </row>
    <row r="51" ht="12.75">
      <c r="B51" s="22"/>
    </row>
    <row r="52" ht="12.75">
      <c r="B52" s="22"/>
    </row>
    <row r="53" ht="12.75">
      <c r="B53" s="22"/>
    </row>
    <row r="54" ht="12.75">
      <c r="B54" s="22"/>
    </row>
    <row r="55" ht="12.75">
      <c r="B55" s="22"/>
    </row>
    <row r="56" ht="12.75">
      <c r="B56" s="22"/>
    </row>
    <row r="57" ht="12.75">
      <c r="B57" s="22"/>
    </row>
    <row r="58" ht="12.75">
      <c r="B58" s="22"/>
    </row>
    <row r="59" ht="12.75">
      <c r="B59" s="22"/>
    </row>
    <row r="60" ht="12.75">
      <c r="B60" s="22"/>
    </row>
    <row r="61" ht="12.75">
      <c r="B61" s="22"/>
    </row>
    <row r="62" ht="12.75">
      <c r="B62" s="22"/>
    </row>
    <row r="63" ht="12.75">
      <c r="B63" s="22"/>
    </row>
    <row r="64" ht="12.75">
      <c r="B64" s="22"/>
    </row>
    <row r="65" ht="12.75">
      <c r="B65" s="22"/>
    </row>
    <row r="66" ht="12.75">
      <c r="B66" s="22"/>
    </row>
    <row r="67" ht="12.75">
      <c r="B67" s="22"/>
    </row>
    <row r="68" ht="12.75">
      <c r="B68" s="22"/>
    </row>
    <row r="69" ht="12.75">
      <c r="B69" s="22"/>
    </row>
    <row r="70" ht="12.75">
      <c r="B70" s="22"/>
    </row>
    <row r="71" ht="12.75">
      <c r="B71" s="22"/>
    </row>
    <row r="72" ht="12.75">
      <c r="B72" s="22"/>
    </row>
    <row r="73" ht="12.75">
      <c r="B73" s="22"/>
    </row>
    <row r="74" ht="12.75">
      <c r="B74" s="22"/>
    </row>
    <row r="75" ht="12.75">
      <c r="B75" s="22"/>
    </row>
    <row r="76" ht="12.75">
      <c r="B76" s="22"/>
    </row>
    <row r="77" ht="12.75">
      <c r="B77" s="22"/>
    </row>
    <row r="78" ht="12.75">
      <c r="B78" s="22"/>
    </row>
    <row r="79" ht="12.75">
      <c r="B79" s="22"/>
    </row>
    <row r="80" ht="12.75">
      <c r="B80" s="22"/>
    </row>
    <row r="81" ht="12.75">
      <c r="B81" s="22"/>
    </row>
    <row r="82" ht="12.75">
      <c r="B82" s="22"/>
    </row>
    <row r="83" ht="12.75">
      <c r="B83" s="22"/>
    </row>
    <row r="84" ht="12.75">
      <c r="B84" s="22"/>
    </row>
    <row r="85" ht="12.75">
      <c r="B85" s="22"/>
    </row>
    <row r="86" ht="12.75">
      <c r="B86" s="22"/>
    </row>
    <row r="87" ht="12.75">
      <c r="B87" s="22"/>
    </row>
    <row r="88" ht="12.75">
      <c r="B88" s="22"/>
    </row>
    <row r="89" ht="12.75">
      <c r="B89" s="22"/>
    </row>
    <row r="90" ht="12.75">
      <c r="B90" s="22"/>
    </row>
    <row r="91" ht="12.75">
      <c r="B91" s="22"/>
    </row>
    <row r="92" ht="12.75">
      <c r="B92" s="22"/>
    </row>
    <row r="93" ht="12.75">
      <c r="B93" s="22"/>
    </row>
    <row r="94" ht="12.75">
      <c r="B94" s="22"/>
    </row>
    <row r="95" ht="12.75">
      <c r="B95" s="22"/>
    </row>
    <row r="96" ht="12.75">
      <c r="B96" s="22"/>
    </row>
    <row r="97" ht="12.75">
      <c r="B97" s="22"/>
    </row>
    <row r="98" ht="12.75">
      <c r="B98" s="22"/>
    </row>
    <row r="99" ht="12.75">
      <c r="B99" s="22"/>
    </row>
    <row r="100" ht="12.75">
      <c r="B100" s="22"/>
    </row>
    <row r="101" ht="12.75">
      <c r="B101" s="22"/>
    </row>
    <row r="102" ht="12.75">
      <c r="B102" s="22"/>
    </row>
    <row r="103" ht="12.75">
      <c r="B103" s="22"/>
    </row>
    <row r="104" ht="12.75">
      <c r="B104" s="22"/>
    </row>
    <row r="105" ht="12.75">
      <c r="B105" s="22"/>
    </row>
    <row r="106" ht="12.75">
      <c r="B106" s="22"/>
    </row>
    <row r="107" ht="12.75">
      <c r="B107" s="22"/>
    </row>
    <row r="108" ht="12.75">
      <c r="B108" s="22"/>
    </row>
    <row r="109" ht="12.75">
      <c r="B109" s="22"/>
    </row>
    <row r="110" ht="12.75">
      <c r="B110" s="22"/>
    </row>
    <row r="111" ht="12.75">
      <c r="B111" s="22"/>
    </row>
    <row r="112" ht="12.75">
      <c r="B112" s="22"/>
    </row>
    <row r="113" ht="12.75">
      <c r="B113" s="22"/>
    </row>
    <row r="114" ht="12.75">
      <c r="B114" s="22"/>
    </row>
    <row r="115" ht="12.75">
      <c r="B115" s="22"/>
    </row>
    <row r="116" ht="12.75">
      <c r="B116" s="22"/>
    </row>
    <row r="117" ht="12.75">
      <c r="B117" s="22"/>
    </row>
    <row r="118" ht="12.75">
      <c r="B118" s="22"/>
    </row>
    <row r="119" ht="12.75">
      <c r="B119" s="22"/>
    </row>
    <row r="120" ht="12.75">
      <c r="B120" s="22"/>
    </row>
    <row r="121" ht="12.75">
      <c r="B121" s="22"/>
    </row>
    <row r="122" ht="12.75">
      <c r="B122" s="22"/>
    </row>
    <row r="123" ht="12.75">
      <c r="B123" s="22"/>
    </row>
    <row r="124" ht="12.75">
      <c r="B124" s="22"/>
    </row>
    <row r="125" ht="12.75">
      <c r="B125" s="22"/>
    </row>
    <row r="126" ht="12.75">
      <c r="B126" s="22"/>
    </row>
    <row r="127" ht="12.75">
      <c r="B127" s="22"/>
    </row>
    <row r="128" ht="12.75">
      <c r="B128" s="22"/>
    </row>
    <row r="129" ht="12.75">
      <c r="B129" s="22"/>
    </row>
    <row r="130" ht="12.75">
      <c r="B130" s="22"/>
    </row>
    <row r="131" ht="12.75">
      <c r="B131" s="22"/>
    </row>
    <row r="132" ht="12.75">
      <c r="B132" s="22"/>
    </row>
    <row r="133" ht="12.75">
      <c r="B133" s="22"/>
    </row>
    <row r="134" ht="12.75">
      <c r="B134" s="22"/>
    </row>
    <row r="135" ht="12.75">
      <c r="B135" s="22"/>
    </row>
    <row r="136" ht="12.75">
      <c r="B136" s="22"/>
    </row>
    <row r="137" ht="12.75">
      <c r="B137" s="22"/>
    </row>
    <row r="138" ht="12.75">
      <c r="B138" s="22"/>
    </row>
    <row r="139" ht="12.75">
      <c r="B139" s="22"/>
    </row>
    <row r="140" ht="12.75">
      <c r="B140" s="22"/>
    </row>
    <row r="141" ht="12.75">
      <c r="B141" s="22"/>
    </row>
    <row r="142" ht="12.75">
      <c r="B142" s="22"/>
    </row>
    <row r="143" ht="12.75">
      <c r="B143" s="22"/>
    </row>
    <row r="144" ht="12.75">
      <c r="B144" s="22"/>
    </row>
    <row r="145" ht="12.75">
      <c r="B145" s="22"/>
    </row>
    <row r="146" ht="12.75">
      <c r="B146" s="22"/>
    </row>
    <row r="147" ht="12.75">
      <c r="B147" s="22"/>
    </row>
    <row r="148" ht="12.75">
      <c r="B148" s="22"/>
    </row>
    <row r="149" ht="12.75">
      <c r="B149" s="22"/>
    </row>
    <row r="150" ht="12.75">
      <c r="B150" s="22"/>
    </row>
    <row r="151" ht="12.75">
      <c r="B151" s="22"/>
    </row>
    <row r="152" ht="12.75">
      <c r="B152" s="22"/>
    </row>
    <row r="153" ht="12.75">
      <c r="B153" s="22"/>
    </row>
    <row r="154" ht="12.75">
      <c r="B154" s="22"/>
    </row>
    <row r="155" ht="12.75">
      <c r="B155" s="22"/>
    </row>
    <row r="156" ht="12.75">
      <c r="B156" s="22"/>
    </row>
    <row r="157" ht="12.75">
      <c r="B157" s="22"/>
    </row>
    <row r="158" ht="12.75">
      <c r="B158" s="22"/>
    </row>
    <row r="159" ht="12.75">
      <c r="B159" s="22"/>
    </row>
    <row r="160" ht="12.75">
      <c r="B160" s="22"/>
    </row>
    <row r="161" ht="12.75">
      <c r="B161" s="22"/>
    </row>
    <row r="162" ht="12.75">
      <c r="B162" s="22"/>
    </row>
    <row r="163" ht="12.75">
      <c r="B163" s="22"/>
    </row>
    <row r="164" ht="12.75">
      <c r="B164" s="22"/>
    </row>
    <row r="165" ht="12.75">
      <c r="B165" s="22"/>
    </row>
    <row r="166" ht="12.75">
      <c r="B166" s="22"/>
    </row>
    <row r="167" ht="12.75">
      <c r="B167" s="22"/>
    </row>
    <row r="168" ht="12.75">
      <c r="B168" s="22"/>
    </row>
    <row r="169" ht="12.75">
      <c r="B169" s="22"/>
    </row>
    <row r="170" ht="12.75">
      <c r="B170" s="22"/>
    </row>
    <row r="171" ht="12.75">
      <c r="B171" s="22"/>
    </row>
    <row r="172" ht="12.75">
      <c r="B172" s="22"/>
    </row>
    <row r="173" ht="12.75">
      <c r="B173" s="22"/>
    </row>
    <row r="174" ht="12.75">
      <c r="B174" s="22"/>
    </row>
    <row r="175" ht="12.75">
      <c r="B175" s="22"/>
    </row>
    <row r="176" ht="12.75">
      <c r="B176" s="22"/>
    </row>
    <row r="177" ht="12.75">
      <c r="B177" s="22"/>
    </row>
    <row r="178" ht="12.75">
      <c r="B178" s="22"/>
    </row>
    <row r="179" ht="12.75">
      <c r="B179" s="22"/>
    </row>
    <row r="180" ht="12.75">
      <c r="B180" s="22"/>
    </row>
    <row r="181" ht="12.75">
      <c r="B181" s="22"/>
    </row>
    <row r="182" ht="12.75">
      <c r="B182" s="22"/>
    </row>
    <row r="183" ht="12.75">
      <c r="B183" s="22"/>
    </row>
    <row r="184" ht="12.75">
      <c r="B184" s="22"/>
    </row>
    <row r="185" ht="12.75">
      <c r="B185" s="22"/>
    </row>
    <row r="186" ht="12.75">
      <c r="B186" s="22"/>
    </row>
    <row r="187" ht="12.75">
      <c r="B187" s="22"/>
    </row>
    <row r="188" ht="12.75">
      <c r="B188" s="22"/>
    </row>
    <row r="189" ht="12.75">
      <c r="B189" s="22"/>
    </row>
    <row r="190" ht="12.75">
      <c r="B190" s="22"/>
    </row>
    <row r="191" ht="12.75">
      <c r="B191" s="22"/>
    </row>
    <row r="192" ht="12.75">
      <c r="B192" s="22"/>
    </row>
    <row r="193" ht="12.75">
      <c r="B193" s="22"/>
    </row>
    <row r="194" ht="12.75">
      <c r="B194" s="22"/>
    </row>
    <row r="195" ht="12.75">
      <c r="B195" s="22"/>
    </row>
    <row r="196" ht="12.75">
      <c r="B196" s="22"/>
    </row>
    <row r="197" ht="12.75">
      <c r="B197" s="22"/>
    </row>
    <row r="198" ht="12.75">
      <c r="B198" s="22"/>
    </row>
    <row r="199" ht="12.75">
      <c r="B199" s="22"/>
    </row>
    <row r="200" ht="12.75">
      <c r="B200" s="22"/>
    </row>
    <row r="201" ht="12.75">
      <c r="B201" s="22"/>
    </row>
    <row r="202" ht="12.75">
      <c r="B202" s="22"/>
    </row>
    <row r="203" ht="12.75">
      <c r="B203" s="22"/>
    </row>
    <row r="204" ht="12.75">
      <c r="B204" s="22"/>
    </row>
    <row r="205" ht="12.75">
      <c r="B205" s="22"/>
    </row>
    <row r="206" ht="12.75">
      <c r="B206" s="22"/>
    </row>
    <row r="207" ht="12.75">
      <c r="B207" s="22"/>
    </row>
    <row r="208" ht="12.75">
      <c r="B208" s="22"/>
    </row>
    <row r="209" ht="12.75">
      <c r="B209" s="22"/>
    </row>
    <row r="210" ht="12.75">
      <c r="B210" s="22"/>
    </row>
    <row r="211" ht="12.75">
      <c r="B211" s="22"/>
    </row>
    <row r="212" ht="12.75">
      <c r="B212" s="22"/>
    </row>
    <row r="213" ht="12.75">
      <c r="B213" s="22"/>
    </row>
    <row r="214" ht="12.75">
      <c r="B214" s="22"/>
    </row>
    <row r="215" ht="12.75">
      <c r="B215" s="22"/>
    </row>
    <row r="216" ht="12.75">
      <c r="B216" s="22"/>
    </row>
    <row r="217" ht="12.75">
      <c r="B217" s="22"/>
    </row>
    <row r="218" ht="12.75">
      <c r="B218" s="22"/>
    </row>
    <row r="219" ht="12.75">
      <c r="B219" s="22"/>
    </row>
    <row r="220" ht="12.75">
      <c r="B220" s="22"/>
    </row>
    <row r="221" ht="12.75">
      <c r="B221" s="22"/>
    </row>
    <row r="222" ht="12.75">
      <c r="B222" s="22"/>
    </row>
    <row r="223" ht="12.75">
      <c r="B223" s="22"/>
    </row>
    <row r="224" ht="12.75">
      <c r="B224" s="22"/>
    </row>
    <row r="225" ht="12.75">
      <c r="B225" s="22"/>
    </row>
    <row r="226" ht="12.75">
      <c r="B226" s="22"/>
    </row>
    <row r="227" ht="12.75">
      <c r="B227" s="22"/>
    </row>
    <row r="228" ht="12.75">
      <c r="B228" s="22"/>
    </row>
    <row r="229" ht="12.75">
      <c r="B229" s="22"/>
    </row>
    <row r="230" ht="12.75">
      <c r="B230" s="22"/>
    </row>
    <row r="231" ht="12.75">
      <c r="B231" s="22"/>
    </row>
    <row r="232" ht="12.75">
      <c r="B232" s="22"/>
    </row>
    <row r="233" ht="12.75">
      <c r="B233" s="22"/>
    </row>
    <row r="234" ht="12.75">
      <c r="B234" s="22"/>
    </row>
    <row r="235" ht="12.75">
      <c r="B235" s="22"/>
    </row>
    <row r="236" ht="12.75">
      <c r="B236" s="22"/>
    </row>
    <row r="237" ht="12.75">
      <c r="B237" s="22"/>
    </row>
    <row r="238" ht="12.75">
      <c r="B238" s="22"/>
    </row>
    <row r="239" ht="12.75">
      <c r="B239" s="22"/>
    </row>
    <row r="240" ht="12.75">
      <c r="B240" s="22"/>
    </row>
    <row r="241" ht="12.75">
      <c r="B241" s="22"/>
    </row>
    <row r="242" ht="12.75">
      <c r="B242" s="22"/>
    </row>
    <row r="243" ht="12.75">
      <c r="B243" s="22"/>
    </row>
    <row r="244" ht="12.75">
      <c r="B244" s="22"/>
    </row>
    <row r="245" ht="12.75">
      <c r="B245" s="22"/>
    </row>
    <row r="246" ht="12.75">
      <c r="B246" s="22"/>
    </row>
    <row r="247" ht="12.75">
      <c r="B247" s="22"/>
    </row>
    <row r="248" ht="12.75">
      <c r="B248" s="22"/>
    </row>
    <row r="249" ht="12.75">
      <c r="B249" s="22"/>
    </row>
    <row r="250" ht="12.75">
      <c r="B250" s="22"/>
    </row>
    <row r="251" ht="12.75">
      <c r="B251" s="22"/>
    </row>
    <row r="252" ht="12.75">
      <c r="B252" s="22"/>
    </row>
    <row r="253" ht="12.75">
      <c r="B253" s="22"/>
    </row>
    <row r="254" ht="12.75">
      <c r="B254" s="22"/>
    </row>
    <row r="255" ht="12.75">
      <c r="B255" s="22"/>
    </row>
  </sheetData>
  <sheetProtection/>
  <mergeCells count="13">
    <mergeCell ref="A5:A6"/>
    <mergeCell ref="M5:M6"/>
    <mergeCell ref="A4:G4"/>
    <mergeCell ref="G5:G6"/>
    <mergeCell ref="B5:F5"/>
    <mergeCell ref="H4:J4"/>
    <mergeCell ref="Q5:Q6"/>
    <mergeCell ref="K5:K6"/>
    <mergeCell ref="K4:Q4"/>
    <mergeCell ref="L5:L6"/>
    <mergeCell ref="N5:N6"/>
    <mergeCell ref="O5:O6"/>
    <mergeCell ref="P5:P6"/>
  </mergeCells>
  <dataValidations count="3">
    <dataValidation errorStyle="information" type="list" allowBlank="1" showInputMessage="1" showErrorMessage="1" sqref="B8:B245">
      <formula1>"jussieu,boucicaut,ESPCI"</formula1>
    </dataValidation>
    <dataValidation type="list" allowBlank="1" showErrorMessage="1" prompt="&#10;" sqref="K8:K14">
      <formula1>categorie</formula1>
    </dataValidation>
    <dataValidation errorStyle="information" type="list" allowBlank="1" showInputMessage="1" showErrorMessage="1" sqref="A8:A14">
      <formula1>entite</formula1>
    </dataValidation>
  </dataValidations>
  <printOptions/>
  <pageMargins left="0.5905511811023623" right="0.5905511811023623" top="0.3937007874015748" bottom="0.7874015748031497" header="0.5118110236220472" footer="0.3937007874015748"/>
  <pageSetup horizontalDpi="600" verticalDpi="600" orientation="landscape" paperSize="8" scale="135" r:id="rId1"/>
  <headerFooter alignWithMargins="0">
    <oddFooter>&amp;L&amp;F - &amp;A&amp;CFévrier 2007&amp;R&amp;P/&amp;N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AH53"/>
  <sheetViews>
    <sheetView zoomScalePageLayoutView="0" workbookViewId="0" topLeftCell="A19">
      <selection activeCell="K55" sqref="K55"/>
    </sheetView>
  </sheetViews>
  <sheetFormatPr defaultColWidth="11.421875" defaultRowHeight="12.75"/>
  <cols>
    <col min="1" max="1" width="15.8515625" style="5" customWidth="1"/>
    <col min="2" max="2" width="11.28125" style="5" customWidth="1"/>
    <col min="3" max="3" width="7.421875" style="5" customWidth="1"/>
    <col min="4" max="4" width="8.421875" style="5" customWidth="1"/>
    <col min="5" max="5" width="6.7109375" style="5" customWidth="1"/>
    <col min="6" max="6" width="15.421875" style="5" customWidth="1"/>
    <col min="7" max="7" width="9.57421875" style="7" customWidth="1"/>
    <col min="8" max="8" width="5.7109375" style="9" customWidth="1"/>
    <col min="9" max="9" width="4.421875" style="9" bestFit="1" customWidth="1"/>
    <col min="10" max="10" width="5.421875" style="9" bestFit="1" customWidth="1"/>
    <col min="11" max="11" width="10.00390625" style="9" customWidth="1"/>
    <col min="12" max="12" width="8.421875" style="5" customWidth="1"/>
    <col min="13" max="13" width="32.00390625" style="5" customWidth="1"/>
    <col min="14" max="14" width="3.8515625" style="5" bestFit="1" customWidth="1"/>
    <col min="15" max="15" width="5.00390625" style="5" bestFit="1" customWidth="1"/>
    <col min="16" max="16" width="6.7109375" style="5" customWidth="1"/>
    <col min="17" max="17" width="8.8515625" style="5" customWidth="1"/>
    <col min="18" max="18" width="10.7109375" style="5" customWidth="1"/>
    <col min="19" max="19" width="7.57421875" style="5" customWidth="1"/>
    <col min="20" max="20" width="8.140625" style="9" customWidth="1"/>
    <col min="21" max="22" width="9.8515625" style="9" customWidth="1"/>
    <col min="23" max="24" width="7.28125" style="9" customWidth="1"/>
    <col min="25" max="25" width="9.00390625" style="9" customWidth="1"/>
    <col min="26" max="26" width="24.140625" style="9" customWidth="1"/>
    <col min="27" max="27" width="8.00390625" style="9" bestFit="1" customWidth="1"/>
    <col min="28" max="28" width="8.7109375" style="9" bestFit="1" customWidth="1"/>
    <col min="29" max="30" width="5.7109375" style="9" bestFit="1" customWidth="1"/>
    <col min="31" max="31" width="29.140625" style="9" customWidth="1"/>
    <col min="32" max="33" width="13.7109375" style="5" customWidth="1"/>
    <col min="34" max="34" width="19.421875" style="5" customWidth="1"/>
    <col min="35" max="16384" width="11.421875" style="5" customWidth="1"/>
  </cols>
  <sheetData>
    <row r="1" spans="1:33" ht="21" customHeight="1">
      <c r="A1" s="114" t="s">
        <v>716</v>
      </c>
      <c r="B1" s="114"/>
      <c r="C1" s="117"/>
      <c r="D1" s="116"/>
      <c r="E1" s="116"/>
      <c r="F1" s="116"/>
      <c r="G1" s="116"/>
      <c r="H1" s="118"/>
      <c r="I1" s="118"/>
      <c r="J1" s="118"/>
      <c r="K1" s="118"/>
      <c r="L1" s="116"/>
      <c r="M1" s="116"/>
      <c r="N1" s="116"/>
      <c r="O1" s="116"/>
      <c r="P1" s="116"/>
      <c r="Q1" s="116"/>
      <c r="R1" s="117"/>
      <c r="S1" s="117"/>
      <c r="T1" s="118"/>
      <c r="U1" s="118"/>
      <c r="V1" s="118"/>
      <c r="W1" s="118"/>
      <c r="X1" s="119"/>
      <c r="Y1" s="119"/>
      <c r="Z1" s="119"/>
      <c r="AA1" s="119"/>
      <c r="AB1" s="119"/>
      <c r="AC1" s="119"/>
      <c r="AD1" s="119"/>
      <c r="AE1" s="118"/>
      <c r="AF1" s="2"/>
      <c r="AG1" s="2"/>
    </row>
    <row r="2" spans="1:33" ht="15.75">
      <c r="A2" s="18" t="s">
        <v>40</v>
      </c>
      <c r="B2" s="18" t="s">
        <v>145</v>
      </c>
      <c r="C2" s="19"/>
      <c r="D2" s="20"/>
      <c r="E2" s="20"/>
      <c r="F2" s="20"/>
      <c r="G2" s="20"/>
      <c r="H2" s="18"/>
      <c r="I2" s="21"/>
      <c r="J2" s="26"/>
      <c r="K2" s="19"/>
      <c r="L2" s="20"/>
      <c r="M2" s="20"/>
      <c r="N2" s="20"/>
      <c r="O2" s="20"/>
      <c r="P2" s="20"/>
      <c r="Q2" s="20"/>
      <c r="R2" s="19"/>
      <c r="S2" s="19"/>
      <c r="T2" s="21"/>
      <c r="U2" s="21"/>
      <c r="V2" s="21"/>
      <c r="W2" s="21"/>
      <c r="X2" s="250"/>
      <c r="Y2" s="250"/>
      <c r="Z2" s="250"/>
      <c r="AA2" s="250"/>
      <c r="AB2" s="250"/>
      <c r="AC2" s="250"/>
      <c r="AD2" s="250"/>
      <c r="AE2" s="21"/>
      <c r="AF2" s="2"/>
      <c r="AG2" s="2"/>
    </row>
    <row r="3" spans="1:31" s="2" customFormat="1" ht="16.5" thickBot="1">
      <c r="A3" s="137"/>
      <c r="B3" s="137"/>
      <c r="D3" s="138"/>
      <c r="E3" s="138"/>
      <c r="F3" s="138"/>
      <c r="G3" s="138"/>
      <c r="H3" s="137"/>
      <c r="I3" s="15"/>
      <c r="J3" s="143"/>
      <c r="L3" s="138"/>
      <c r="M3" s="138"/>
      <c r="N3" s="138"/>
      <c r="O3" s="138"/>
      <c r="P3" s="138"/>
      <c r="Q3" s="138"/>
      <c r="T3" s="15"/>
      <c r="U3" s="15"/>
      <c r="V3" s="15"/>
      <c r="W3" s="15"/>
      <c r="X3" s="16"/>
      <c r="Y3" s="16"/>
      <c r="Z3" s="16"/>
      <c r="AA3" s="16"/>
      <c r="AB3" s="16"/>
      <c r="AC3" s="16"/>
      <c r="AD3" s="16"/>
      <c r="AE3" s="15"/>
    </row>
    <row r="4" spans="1:31" ht="15.75">
      <c r="A4"/>
      <c r="B4"/>
      <c r="C4"/>
      <c r="D4"/>
      <c r="E4"/>
      <c r="F4"/>
      <c r="G4"/>
      <c r="H4"/>
      <c r="I4"/>
      <c r="J4"/>
      <c r="K4"/>
      <c r="L4" s="175" t="s">
        <v>67</v>
      </c>
      <c r="M4" s="176"/>
      <c r="N4" s="229" t="s">
        <v>82</v>
      </c>
      <c r="O4" s="177"/>
      <c r="P4" s="178"/>
      <c r="Q4" s="246" t="s">
        <v>68</v>
      </c>
      <c r="R4"/>
      <c r="S4" s="140"/>
      <c r="T4" s="138"/>
      <c r="U4" s="174"/>
      <c r="V4" s="174"/>
      <c r="W4" s="140"/>
      <c r="X4" s="140"/>
      <c r="Y4" s="16"/>
      <c r="Z4" s="15"/>
      <c r="AA4" s="15"/>
      <c r="AB4" s="15"/>
      <c r="AC4" s="15"/>
      <c r="AD4" s="15"/>
      <c r="AE4" s="15"/>
    </row>
    <row r="5" spans="1:31" ht="15.75">
      <c r="A5" s="408" t="s">
        <v>13</v>
      </c>
      <c r="B5" s="237" t="s">
        <v>100</v>
      </c>
      <c r="C5" s="187" t="s">
        <v>68</v>
      </c>
      <c r="D5" s="138"/>
      <c r="E5" s="138"/>
      <c r="F5" s="138"/>
      <c r="G5" s="138"/>
      <c r="H5" s="15"/>
      <c r="I5" s="15"/>
      <c r="J5" s="143"/>
      <c r="K5" s="2"/>
      <c r="L5" s="179" t="s">
        <v>98</v>
      </c>
      <c r="M5" s="180"/>
      <c r="N5" s="180"/>
      <c r="O5" s="181"/>
      <c r="P5" s="182"/>
      <c r="Q5" s="247" t="s">
        <v>99</v>
      </c>
      <c r="R5"/>
      <c r="S5" s="244"/>
      <c r="T5" s="138"/>
      <c r="U5" s="139"/>
      <c r="V5" s="139"/>
      <c r="W5" s="140"/>
      <c r="X5" s="141"/>
      <c r="Y5" s="16"/>
      <c r="Z5" s="15"/>
      <c r="AA5" s="15"/>
      <c r="AB5" s="15"/>
      <c r="AC5" s="15"/>
      <c r="AD5" s="15"/>
      <c r="AE5" s="15"/>
    </row>
    <row r="6" spans="1:31" ht="15.75">
      <c r="A6" s="409"/>
      <c r="B6" s="187"/>
      <c r="C6" s="187" t="s">
        <v>69</v>
      </c>
      <c r="D6" s="138"/>
      <c r="E6" s="138"/>
      <c r="F6" s="138"/>
      <c r="G6" s="138"/>
      <c r="H6" s="15"/>
      <c r="I6" s="15"/>
      <c r="J6" s="143"/>
      <c r="K6" s="2"/>
      <c r="L6" s="179" t="s">
        <v>101</v>
      </c>
      <c r="M6" s="180"/>
      <c r="N6" s="180"/>
      <c r="O6" s="181"/>
      <c r="P6" s="182"/>
      <c r="Q6" s="248">
        <v>0</v>
      </c>
      <c r="R6"/>
      <c r="S6" s="244"/>
      <c r="T6" s="138"/>
      <c r="U6" s="139"/>
      <c r="V6" s="139"/>
      <c r="W6" s="140"/>
      <c r="X6" s="141"/>
      <c r="Y6" s="16"/>
      <c r="Z6" s="15"/>
      <c r="AA6" s="15"/>
      <c r="AB6" s="15"/>
      <c r="AC6" s="15"/>
      <c r="AD6" s="15"/>
      <c r="AE6" s="15"/>
    </row>
    <row r="7" spans="1:31" ht="18" customHeight="1">
      <c r="A7" s="408" t="s">
        <v>66</v>
      </c>
      <c r="B7" s="237" t="s">
        <v>100</v>
      </c>
      <c r="C7" s="187" t="s">
        <v>70</v>
      </c>
      <c r="D7" s="138"/>
      <c r="E7" s="138"/>
      <c r="F7" s="138"/>
      <c r="G7" s="138"/>
      <c r="H7" s="15"/>
      <c r="I7" s="15"/>
      <c r="J7" s="143"/>
      <c r="K7" s="2"/>
      <c r="L7" s="179" t="s">
        <v>103</v>
      </c>
      <c r="M7" s="180"/>
      <c r="N7" s="180"/>
      <c r="O7" s="181"/>
      <c r="P7" s="182"/>
      <c r="Q7" s="251" t="e">
        <f>Q8/Q6</f>
        <v>#DIV/0!</v>
      </c>
      <c r="R7"/>
      <c r="S7" s="244"/>
      <c r="T7" s="138"/>
      <c r="U7" s="139"/>
      <c r="V7" s="139"/>
      <c r="W7" s="140"/>
      <c r="X7" s="141"/>
      <c r="Y7" s="16"/>
      <c r="Z7" s="15"/>
      <c r="AA7" s="15"/>
      <c r="AB7" s="15"/>
      <c r="AC7" s="15"/>
      <c r="AD7" s="15"/>
      <c r="AE7" s="15"/>
    </row>
    <row r="8" spans="1:31" ht="16.5" thickBot="1">
      <c r="A8" s="409"/>
      <c r="B8" s="187"/>
      <c r="C8" s="187" t="s">
        <v>71</v>
      </c>
      <c r="D8" s="138"/>
      <c r="E8" s="138"/>
      <c r="F8" s="138"/>
      <c r="G8" s="138"/>
      <c r="H8" s="15"/>
      <c r="I8" s="15"/>
      <c r="J8" s="143"/>
      <c r="K8" s="2"/>
      <c r="L8" s="183" t="s">
        <v>102</v>
      </c>
      <c r="M8" s="184"/>
      <c r="N8" s="184"/>
      <c r="O8" s="185"/>
      <c r="P8" s="186"/>
      <c r="Q8" s="249">
        <f>SUM($R$26:$R$981)+SUM($AB$26:$AB$981)</f>
        <v>10.500248</v>
      </c>
      <c r="R8"/>
      <c r="S8" s="244"/>
      <c r="T8" s="138"/>
      <c r="U8" s="139"/>
      <c r="V8" s="139"/>
      <c r="W8" s="140"/>
      <c r="X8" s="142"/>
      <c r="Y8" s="16"/>
      <c r="Z8" s="15"/>
      <c r="AA8" s="15"/>
      <c r="AB8" s="15"/>
      <c r="AC8" s="15"/>
      <c r="AD8" s="15"/>
      <c r="AE8" s="15"/>
    </row>
    <row r="9" spans="1:31" ht="16.5" thickBot="1">
      <c r="A9" s="408" t="s">
        <v>14</v>
      </c>
      <c r="B9" s="237" t="s">
        <v>100</v>
      </c>
      <c r="C9" s="187" t="s">
        <v>72</v>
      </c>
      <c r="D9" s="138"/>
      <c r="E9" s="138"/>
      <c r="F9" s="138"/>
      <c r="G9" s="138"/>
      <c r="H9" s="15"/>
      <c r="I9" s="15"/>
      <c r="J9" s="143"/>
      <c r="K9" s="2"/>
      <c r="L9" s="137"/>
      <c r="M9" s="138"/>
      <c r="N9" s="138"/>
      <c r="O9" s="139"/>
      <c r="P9" s="140"/>
      <c r="Q9" s="142"/>
      <c r="R9" s="244"/>
      <c r="S9" s="244"/>
      <c r="T9" s="138"/>
      <c r="U9" s="139"/>
      <c r="V9" s="139"/>
      <c r="W9" s="140"/>
      <c r="X9" s="142"/>
      <c r="Y9" s="16"/>
      <c r="Z9" s="15"/>
      <c r="AA9" s="15"/>
      <c r="AB9" s="15"/>
      <c r="AC9" s="15"/>
      <c r="AD9" s="15"/>
      <c r="AE9" s="15"/>
    </row>
    <row r="10" spans="1:31" ht="24" customHeight="1" thickBot="1">
      <c r="A10" s="409"/>
      <c r="B10" s="187"/>
      <c r="C10" s="187" t="s">
        <v>73</v>
      </c>
      <c r="D10" s="138"/>
      <c r="E10" s="138"/>
      <c r="F10" s="138"/>
      <c r="G10" s="138"/>
      <c r="H10" s="15"/>
      <c r="I10" s="15"/>
      <c r="J10" s="143"/>
      <c r="K10" s="2"/>
      <c r="L10" s="239" t="s">
        <v>42</v>
      </c>
      <c r="M10" s="240"/>
      <c r="N10" s="406" t="s">
        <v>94</v>
      </c>
      <c r="O10" s="407"/>
      <c r="P10" s="230" t="s">
        <v>59</v>
      </c>
      <c r="Q10" s="230" t="s">
        <v>91</v>
      </c>
      <c r="R10" s="244"/>
      <c r="S10" s="244"/>
      <c r="T10" s="138"/>
      <c r="U10" s="139"/>
      <c r="V10" s="139"/>
      <c r="W10" s="140"/>
      <c r="X10" s="142"/>
      <c r="Y10" s="16"/>
      <c r="Z10" s="15"/>
      <c r="AA10" s="15"/>
      <c r="AB10" s="15"/>
      <c r="AC10" s="15"/>
      <c r="AD10" s="15"/>
      <c r="AE10" s="15"/>
    </row>
    <row r="11" spans="1:31" ht="16.5" thickBot="1">
      <c r="A11" s="408" t="s">
        <v>11</v>
      </c>
      <c r="B11" s="237" t="s">
        <v>100</v>
      </c>
      <c r="C11" s="187" t="s">
        <v>74</v>
      </c>
      <c r="D11" s="138"/>
      <c r="E11" s="138"/>
      <c r="F11" s="138"/>
      <c r="G11" s="138"/>
      <c r="H11" s="15"/>
      <c r="I11" s="15"/>
      <c r="J11" s="143"/>
      <c r="K11" s="2"/>
      <c r="L11" s="241" t="s">
        <v>83</v>
      </c>
      <c r="M11" s="242"/>
      <c r="N11" s="238"/>
      <c r="O11" s="243">
        <f>SUMIF($L$26:$L$981,"INFO",$R$26:$R$981)</f>
        <v>0.15</v>
      </c>
      <c r="P11" s="233">
        <f>SUMIF($L$26:$L$981,"INFO",$S$26:$S$981)</f>
        <v>0</v>
      </c>
      <c r="Q11" s="234">
        <f>O11-P11</f>
        <v>0.15</v>
      </c>
      <c r="R11" s="244"/>
      <c r="S11" s="244"/>
      <c r="T11" s="138"/>
      <c r="U11" s="139"/>
      <c r="V11" s="139"/>
      <c r="W11" s="140"/>
      <c r="X11" s="142"/>
      <c r="Y11" s="16"/>
      <c r="Z11" s="15"/>
      <c r="AA11" s="15"/>
      <c r="AB11" s="15"/>
      <c r="AC11" s="15"/>
      <c r="AD11" s="15"/>
      <c r="AE11" s="15"/>
    </row>
    <row r="12" spans="1:31" ht="16.5" thickBot="1">
      <c r="A12" s="409"/>
      <c r="B12" s="187"/>
      <c r="C12" s="187" t="s">
        <v>75</v>
      </c>
      <c r="D12" s="138"/>
      <c r="E12" s="138"/>
      <c r="F12" s="138"/>
      <c r="G12" s="138"/>
      <c r="H12" s="15"/>
      <c r="I12" s="15"/>
      <c r="J12" s="143"/>
      <c r="K12" s="2"/>
      <c r="L12" s="241" t="s">
        <v>84</v>
      </c>
      <c r="M12" s="242"/>
      <c r="N12" s="238"/>
      <c r="O12" s="233">
        <f>SUMIF($L$26:$L$981,"MOB",$R$26:$R$981)</f>
        <v>7.55412</v>
      </c>
      <c r="P12" s="233">
        <f>SUMIF($L$26:$L$981,"MOB",$S$26:$S$981)</f>
        <v>0</v>
      </c>
      <c r="Q12" s="234">
        <f aca="true" t="shared" si="0" ref="Q12:Q19">O12-P12</f>
        <v>7.55412</v>
      </c>
      <c r="R12" s="244"/>
      <c r="S12" s="244"/>
      <c r="T12" s="138"/>
      <c r="U12" s="139"/>
      <c r="V12" s="139"/>
      <c r="W12" s="140"/>
      <c r="X12" s="142"/>
      <c r="Y12" s="16"/>
      <c r="Z12" s="15"/>
      <c r="AA12" s="15"/>
      <c r="AB12" s="15"/>
      <c r="AC12" s="15"/>
      <c r="AD12" s="15"/>
      <c r="AE12" s="15"/>
    </row>
    <row r="13" spans="1:31" ht="16.5" thickBot="1">
      <c r="A13" s="408" t="s">
        <v>15</v>
      </c>
      <c r="B13" s="237" t="s">
        <v>100</v>
      </c>
      <c r="C13" s="187" t="s">
        <v>76</v>
      </c>
      <c r="D13" s="138"/>
      <c r="E13" s="138"/>
      <c r="F13" s="138"/>
      <c r="G13" s="138"/>
      <c r="H13" s="15"/>
      <c r="I13" s="15"/>
      <c r="J13" s="143"/>
      <c r="K13" s="2"/>
      <c r="L13" s="241" t="s">
        <v>85</v>
      </c>
      <c r="M13" s="242"/>
      <c r="N13" s="238"/>
      <c r="O13" s="233">
        <f>SUMIF($L$26:$L$974,"DIV",$R$26:$R$974)</f>
        <v>1.956128</v>
      </c>
      <c r="P13" s="233">
        <f>SUMIF($L$26:$L$981,"DIV",$S$26:$S$981)</f>
        <v>0</v>
      </c>
      <c r="Q13" s="234">
        <f t="shared" si="0"/>
        <v>1.956128</v>
      </c>
      <c r="R13" s="244"/>
      <c r="S13" s="244"/>
      <c r="T13" s="138"/>
      <c r="U13" s="139"/>
      <c r="V13" s="139"/>
      <c r="W13" s="140"/>
      <c r="X13" s="142"/>
      <c r="Y13" s="16"/>
      <c r="Z13" s="15"/>
      <c r="AA13" s="15"/>
      <c r="AB13" s="15"/>
      <c r="AC13" s="15"/>
      <c r="AD13" s="15"/>
      <c r="AE13" s="15"/>
    </row>
    <row r="14" spans="1:34" s="28" customFormat="1" ht="15.75" thickBot="1">
      <c r="A14" s="409"/>
      <c r="B14" s="187"/>
      <c r="C14" s="187" t="s">
        <v>77</v>
      </c>
      <c r="D14" s="27"/>
      <c r="E14" s="27"/>
      <c r="F14" s="27"/>
      <c r="G14" s="27"/>
      <c r="H14" s="11"/>
      <c r="I14" s="10"/>
      <c r="J14" s="10"/>
      <c r="K14" s="10"/>
      <c r="L14" s="241" t="s">
        <v>86</v>
      </c>
      <c r="M14" s="242"/>
      <c r="N14" s="238"/>
      <c r="O14" s="233">
        <f>SUMIF($L$26:$L$974,"LAB",$R$26:$R$974)</f>
        <v>0</v>
      </c>
      <c r="P14" s="233">
        <f>SUMIF($L$26:$L$981,"LAB",$S$26:$S$981)</f>
        <v>0</v>
      </c>
      <c r="Q14" s="234">
        <f t="shared" si="0"/>
        <v>0</v>
      </c>
      <c r="R14" s="245"/>
      <c r="S14" s="245"/>
      <c r="T14" s="11"/>
      <c r="U14" s="11"/>
      <c r="V14" s="11"/>
      <c r="W14" s="11"/>
      <c r="X14" s="10"/>
      <c r="Y14" s="10"/>
      <c r="Z14" s="10"/>
      <c r="AA14" s="10"/>
      <c r="AB14" s="10"/>
      <c r="AC14" s="10"/>
      <c r="AD14" s="10"/>
      <c r="AE14" s="11"/>
      <c r="AF14" s="27"/>
      <c r="AG14" s="27"/>
      <c r="AH14" s="8"/>
    </row>
    <row r="15" spans="1:31" ht="16.5" thickBot="1">
      <c r="A15" s="408" t="s">
        <v>65</v>
      </c>
      <c r="B15" s="237" t="s">
        <v>100</v>
      </c>
      <c r="C15" s="187" t="s">
        <v>78</v>
      </c>
      <c r="D15" s="138"/>
      <c r="E15" s="138"/>
      <c r="F15" s="138"/>
      <c r="G15" s="138"/>
      <c r="H15" s="15"/>
      <c r="I15" s="15"/>
      <c r="J15" s="143"/>
      <c r="K15" s="2"/>
      <c r="L15" s="241" t="s">
        <v>87</v>
      </c>
      <c r="M15" s="242"/>
      <c r="N15" s="238"/>
      <c r="O15" s="233">
        <f>SUMIF($L$26:$L$974,"FRAG",$R$26:$R$974)</f>
        <v>0</v>
      </c>
      <c r="P15" s="233">
        <f>SUMIF($L$26:$L$981,"FRAG",$S$26:$S$981)</f>
        <v>0</v>
      </c>
      <c r="Q15" s="234">
        <f t="shared" si="0"/>
        <v>0</v>
      </c>
      <c r="R15" s="244"/>
      <c r="S15" s="244"/>
      <c r="T15" s="138"/>
      <c r="U15" s="139"/>
      <c r="V15" s="139"/>
      <c r="W15" s="140"/>
      <c r="X15" s="142"/>
      <c r="Y15" s="16"/>
      <c r="Z15" s="15"/>
      <c r="AA15" s="15"/>
      <c r="AB15" s="15"/>
      <c r="AC15" s="15"/>
      <c r="AD15" s="15"/>
      <c r="AE15" s="15"/>
    </row>
    <row r="16" spans="1:31" ht="16.5" thickBot="1">
      <c r="A16" s="409"/>
      <c r="B16" s="187"/>
      <c r="C16" s="187" t="s">
        <v>79</v>
      </c>
      <c r="D16" s="138"/>
      <c r="E16" s="138"/>
      <c r="F16" s="138"/>
      <c r="G16" s="138"/>
      <c r="H16" s="15"/>
      <c r="I16" s="15"/>
      <c r="J16" s="143"/>
      <c r="K16" s="2"/>
      <c r="L16" s="241" t="s">
        <v>88</v>
      </c>
      <c r="M16" s="242"/>
      <c r="N16" s="238"/>
      <c r="O16" s="233">
        <f>SUMIF($L$26:$L$974,"VER",$R$26:$R$974)</f>
        <v>0</v>
      </c>
      <c r="P16" s="233">
        <f>SUMIF($L$26:$L$981,"VER",$S$26:$S$981)</f>
        <v>0</v>
      </c>
      <c r="Q16" s="234">
        <f t="shared" si="0"/>
        <v>0</v>
      </c>
      <c r="R16" s="244"/>
      <c r="S16" s="244"/>
      <c r="T16" s="138"/>
      <c r="U16" s="139"/>
      <c r="V16" s="139"/>
      <c r="W16" s="140"/>
      <c r="X16" s="142"/>
      <c r="Y16" s="16"/>
      <c r="Z16" s="15"/>
      <c r="AA16" s="15"/>
      <c r="AB16" s="15"/>
      <c r="AC16" s="15"/>
      <c r="AD16" s="15"/>
      <c r="AE16" s="15"/>
    </row>
    <row r="17" spans="1:31" ht="16.5" thickBot="1">
      <c r="A17" s="137"/>
      <c r="B17" s="137"/>
      <c r="C17" s="2"/>
      <c r="D17" s="138"/>
      <c r="E17" s="138"/>
      <c r="F17" s="138"/>
      <c r="G17" s="138"/>
      <c r="H17" s="15"/>
      <c r="I17" s="15"/>
      <c r="J17" s="143"/>
      <c r="K17" s="2"/>
      <c r="L17" s="241" t="s">
        <v>89</v>
      </c>
      <c r="M17" s="242"/>
      <c r="N17" s="238"/>
      <c r="O17" s="233">
        <f>SUMIF($L$26:$L$981,"ROC",$R$26:$R$981)</f>
        <v>0</v>
      </c>
      <c r="P17" s="233">
        <f>SUMIF($L$26:$L$981,"ROC",$S$26:$S$981)</f>
        <v>0</v>
      </c>
      <c r="Q17" s="234">
        <f t="shared" si="0"/>
        <v>0</v>
      </c>
      <c r="R17" s="244"/>
      <c r="S17" s="244"/>
      <c r="T17" s="138"/>
      <c r="U17" s="139"/>
      <c r="V17" s="139"/>
      <c r="W17" s="140"/>
      <c r="X17" s="142"/>
      <c r="Y17" s="16"/>
      <c r="Z17" s="15"/>
      <c r="AA17" s="15"/>
      <c r="AB17" s="15"/>
      <c r="AC17" s="15"/>
      <c r="AD17" s="15"/>
      <c r="AE17" s="15"/>
    </row>
    <row r="18" spans="1:34" s="28" customFormat="1" ht="15.75" thickBot="1">
      <c r="A18" s="50"/>
      <c r="B18" s="27"/>
      <c r="C18" s="29"/>
      <c r="D18" s="27"/>
      <c r="E18" s="27"/>
      <c r="F18" s="27"/>
      <c r="G18" s="27"/>
      <c r="H18" s="11"/>
      <c r="I18" s="10"/>
      <c r="J18" s="10"/>
      <c r="K18" s="10"/>
      <c r="L18" s="241" t="s">
        <v>96</v>
      </c>
      <c r="M18" s="242"/>
      <c r="N18" s="238"/>
      <c r="O18" s="233">
        <f>SUMIF($Y$26:$Y$981,"DOCBUR",$AB$26:$AB$981)</f>
        <v>0.84</v>
      </c>
      <c r="P18" s="233">
        <f>SUMIF($Y$26:$Y$981,"DOCBUR",$AC$26:$AC$981)</f>
        <v>0</v>
      </c>
      <c r="Q18" s="234">
        <f t="shared" si="0"/>
        <v>0.84</v>
      </c>
      <c r="R18" s="245"/>
      <c r="S18" s="245"/>
      <c r="T18" s="11"/>
      <c r="U18" s="11"/>
      <c r="V18" s="11"/>
      <c r="W18" s="11"/>
      <c r="X18" s="10"/>
      <c r="Y18" s="10"/>
      <c r="Z18" s="10"/>
      <c r="AA18" s="10"/>
      <c r="AB18" s="10"/>
      <c r="AC18" s="10"/>
      <c r="AD18" s="10"/>
      <c r="AE18" s="11"/>
      <c r="AF18" s="27"/>
      <c r="AG18" s="27"/>
      <c r="AH18" s="8"/>
    </row>
    <row r="19" spans="1:31" ht="16.5" thickBot="1">
      <c r="A19" s="137"/>
      <c r="B19" s="137"/>
      <c r="C19" s="2"/>
      <c r="D19" s="138"/>
      <c r="E19" s="138"/>
      <c r="F19" s="138"/>
      <c r="G19" s="138"/>
      <c r="H19" s="15"/>
      <c r="I19" s="15"/>
      <c r="J19" s="143"/>
      <c r="K19" s="2"/>
      <c r="L19" s="241" t="s">
        <v>97</v>
      </c>
      <c r="M19" s="242"/>
      <c r="N19" s="238"/>
      <c r="O19" s="233">
        <f>SUMIF($Y$26:$Y$981,"DOCBIBLIO",$AB$26:$AB$981)</f>
        <v>0</v>
      </c>
      <c r="P19" s="233">
        <f>SUMIF($Y$26:$Y$981,"DOCBIBLIO",$AC$26:$AC$981)</f>
        <v>0</v>
      </c>
      <c r="Q19" s="234">
        <f t="shared" si="0"/>
        <v>0</v>
      </c>
      <c r="R19" s="244"/>
      <c r="S19" s="244"/>
      <c r="T19" s="138"/>
      <c r="U19" s="139"/>
      <c r="V19" s="139"/>
      <c r="W19" s="140"/>
      <c r="X19" s="142"/>
      <c r="Y19" s="16"/>
      <c r="Z19" s="15"/>
      <c r="AA19" s="15"/>
      <c r="AB19" s="15"/>
      <c r="AC19" s="15"/>
      <c r="AD19" s="15"/>
      <c r="AE19" s="15"/>
    </row>
    <row r="20" spans="1:31" ht="15.75">
      <c r="A20" s="137"/>
      <c r="B20" s="137"/>
      <c r="C20" s="2"/>
      <c r="D20" s="138"/>
      <c r="E20" s="138"/>
      <c r="F20" s="138"/>
      <c r="G20" s="138"/>
      <c r="H20" s="15"/>
      <c r="I20" s="15"/>
      <c r="J20" s="143"/>
      <c r="K20" s="2"/>
      <c r="L20" s="137"/>
      <c r="M20" s="138"/>
      <c r="N20" s="138"/>
      <c r="O20" s="139"/>
      <c r="P20" s="140"/>
      <c r="Q20" s="142"/>
      <c r="R20" s="244"/>
      <c r="S20" s="244"/>
      <c r="T20" s="138"/>
      <c r="U20" s="139"/>
      <c r="V20" s="139"/>
      <c r="W20" s="140"/>
      <c r="X20" s="142"/>
      <c r="Y20" s="16"/>
      <c r="Z20" s="15"/>
      <c r="AA20" s="15"/>
      <c r="AB20" s="15"/>
      <c r="AC20" s="15"/>
      <c r="AD20" s="15"/>
      <c r="AE20" s="15"/>
    </row>
    <row r="21" spans="1:34" s="28" customFormat="1" ht="13.5" thickBot="1">
      <c r="A21" s="50"/>
      <c r="B21" s="27"/>
      <c r="C21" s="29"/>
      <c r="D21" s="27"/>
      <c r="E21" s="27"/>
      <c r="F21" s="27"/>
      <c r="G21" s="27"/>
      <c r="H21" s="11"/>
      <c r="I21" s="10"/>
      <c r="J21" s="10"/>
      <c r="K21" s="10"/>
      <c r="L21" s="27"/>
      <c r="M21" s="27"/>
      <c r="N21" s="27"/>
      <c r="O21" s="27"/>
      <c r="P21" s="27"/>
      <c r="Q21" s="27"/>
      <c r="R21" s="27"/>
      <c r="S21" s="27"/>
      <c r="T21" s="11"/>
      <c r="U21" s="11"/>
      <c r="V21" s="11"/>
      <c r="W21" s="11"/>
      <c r="X21" s="10"/>
      <c r="Y21" s="10"/>
      <c r="Z21" s="10"/>
      <c r="AA21" s="10"/>
      <c r="AB21" s="10"/>
      <c r="AC21" s="10"/>
      <c r="AD21" s="10"/>
      <c r="AE21" s="11"/>
      <c r="AF21" s="27"/>
      <c r="AG21" s="27"/>
      <c r="AH21" s="8"/>
    </row>
    <row r="22" spans="1:31" ht="12.75">
      <c r="A22" s="375" t="s">
        <v>16</v>
      </c>
      <c r="B22" s="376"/>
      <c r="C22" s="377"/>
      <c r="D22" s="377"/>
      <c r="E22" s="377"/>
      <c r="F22" s="377"/>
      <c r="G22" s="378"/>
      <c r="H22" s="372" t="s">
        <v>27</v>
      </c>
      <c r="I22" s="373"/>
      <c r="J22" s="373"/>
      <c r="K22" s="374"/>
      <c r="L22" s="372" t="s">
        <v>55</v>
      </c>
      <c r="M22" s="373"/>
      <c r="N22" s="373"/>
      <c r="O22" s="373"/>
      <c r="P22" s="373"/>
      <c r="Q22" s="373"/>
      <c r="R22" s="374"/>
      <c r="S22" s="163"/>
      <c r="T22" s="390" t="s">
        <v>95</v>
      </c>
      <c r="U22" s="391"/>
      <c r="V22" s="391"/>
      <c r="W22" s="391"/>
      <c r="X22" s="391"/>
      <c r="Y22" s="404" t="s">
        <v>35</v>
      </c>
      <c r="Z22" s="405"/>
      <c r="AA22" s="405"/>
      <c r="AB22" s="405"/>
      <c r="AC22" s="191"/>
      <c r="AD22" s="167"/>
      <c r="AE22" s="395" t="s">
        <v>0</v>
      </c>
    </row>
    <row r="23" spans="1:31" ht="12.75" customHeight="1">
      <c r="A23" s="382" t="s">
        <v>24</v>
      </c>
      <c r="B23" s="384" t="s">
        <v>25</v>
      </c>
      <c r="C23" s="385"/>
      <c r="D23" s="385"/>
      <c r="E23" s="385"/>
      <c r="F23" s="386"/>
      <c r="G23" s="383" t="s">
        <v>19</v>
      </c>
      <c r="H23" s="379"/>
      <c r="I23" s="380"/>
      <c r="J23" s="380"/>
      <c r="K23" s="381" t="s">
        <v>22</v>
      </c>
      <c r="L23" s="392" t="s">
        <v>4</v>
      </c>
      <c r="M23" s="393" t="s">
        <v>26</v>
      </c>
      <c r="N23" s="393" t="s">
        <v>20</v>
      </c>
      <c r="O23" s="380" t="s">
        <v>30</v>
      </c>
      <c r="P23" s="380"/>
      <c r="Q23" s="380"/>
      <c r="R23" s="388" t="s">
        <v>722</v>
      </c>
      <c r="S23" s="388" t="s">
        <v>92</v>
      </c>
      <c r="T23" s="379" t="s">
        <v>90</v>
      </c>
      <c r="U23" s="387" t="s">
        <v>44</v>
      </c>
      <c r="V23" s="387" t="s">
        <v>93</v>
      </c>
      <c r="W23" s="387" t="s">
        <v>48</v>
      </c>
      <c r="X23" s="394" t="s">
        <v>45</v>
      </c>
      <c r="Y23" s="401" t="s">
        <v>31</v>
      </c>
      <c r="Z23" s="399" t="s">
        <v>26</v>
      </c>
      <c r="AA23" s="399" t="s">
        <v>724</v>
      </c>
      <c r="AB23" s="399" t="s">
        <v>723</v>
      </c>
      <c r="AC23" s="387" t="s">
        <v>92</v>
      </c>
      <c r="AD23" s="398" t="s">
        <v>56</v>
      </c>
      <c r="AE23" s="396"/>
    </row>
    <row r="24" spans="1:31" ht="23.25" customHeight="1">
      <c r="A24" s="382"/>
      <c r="B24" s="25" t="s">
        <v>37</v>
      </c>
      <c r="C24" s="51" t="s">
        <v>17</v>
      </c>
      <c r="D24" s="51" t="s">
        <v>18</v>
      </c>
      <c r="E24" s="51" t="s">
        <v>23</v>
      </c>
      <c r="F24" s="120" t="s">
        <v>41</v>
      </c>
      <c r="G24" s="383" t="s">
        <v>19</v>
      </c>
      <c r="H24" s="123" t="s">
        <v>17</v>
      </c>
      <c r="I24" s="12" t="s">
        <v>18</v>
      </c>
      <c r="J24" s="12" t="s">
        <v>19</v>
      </c>
      <c r="K24" s="381"/>
      <c r="L24" s="392"/>
      <c r="M24" s="393" t="s">
        <v>26</v>
      </c>
      <c r="N24" s="393" t="s">
        <v>20</v>
      </c>
      <c r="O24" s="51" t="s">
        <v>80</v>
      </c>
      <c r="P24" s="51" t="s">
        <v>81</v>
      </c>
      <c r="Q24" s="51" t="s">
        <v>21</v>
      </c>
      <c r="R24" s="410"/>
      <c r="S24" s="389"/>
      <c r="T24" s="379"/>
      <c r="U24" s="387"/>
      <c r="V24" s="387"/>
      <c r="W24" s="387"/>
      <c r="X24" s="387"/>
      <c r="Y24" s="402"/>
      <c r="Z24" s="400"/>
      <c r="AA24" s="400"/>
      <c r="AB24" s="400"/>
      <c r="AC24" s="403"/>
      <c r="AD24" s="398"/>
      <c r="AE24" s="397"/>
    </row>
    <row r="25" spans="1:31" ht="12.75">
      <c r="A25" s="213"/>
      <c r="B25" s="214"/>
      <c r="C25" s="215"/>
      <c r="D25" s="215"/>
      <c r="E25" s="215"/>
      <c r="F25" s="215"/>
      <c r="G25" s="216"/>
      <c r="H25" s="217"/>
      <c r="I25" s="218"/>
      <c r="J25" s="218"/>
      <c r="K25" s="219"/>
      <c r="L25" s="213"/>
      <c r="M25" s="220"/>
      <c r="N25" s="220"/>
      <c r="O25" s="215"/>
      <c r="P25" s="215"/>
      <c r="Q25" s="215"/>
      <c r="R25" s="221"/>
      <c r="S25" s="222"/>
      <c r="T25" s="223"/>
      <c r="U25" s="223"/>
      <c r="V25" s="223"/>
      <c r="W25" s="223"/>
      <c r="X25" s="223"/>
      <c r="Y25" s="225"/>
      <c r="Z25" s="223"/>
      <c r="AA25" s="223"/>
      <c r="AB25" s="223"/>
      <c r="AC25" s="223"/>
      <c r="AD25" s="224"/>
      <c r="AE25" s="221"/>
    </row>
    <row r="26" spans="1:31" s="22" customFormat="1" ht="12.75">
      <c r="A26" s="199" t="s">
        <v>718</v>
      </c>
      <c r="B26" s="200" t="s">
        <v>122</v>
      </c>
      <c r="C26" s="195" t="s">
        <v>733</v>
      </c>
      <c r="D26" s="313" t="s">
        <v>145</v>
      </c>
      <c r="E26" s="314" t="s">
        <v>170</v>
      </c>
      <c r="F26" s="313" t="s">
        <v>773</v>
      </c>
      <c r="G26" s="316" t="s">
        <v>191</v>
      </c>
      <c r="H26" s="322">
        <v>1222</v>
      </c>
      <c r="I26" s="323">
        <v>1</v>
      </c>
      <c r="J26" s="314" t="s">
        <v>757</v>
      </c>
      <c r="K26" s="324"/>
      <c r="L26" s="201" t="s">
        <v>32</v>
      </c>
      <c r="M26" s="205" t="s">
        <v>119</v>
      </c>
      <c r="N26" s="205">
        <v>1</v>
      </c>
      <c r="O26" s="205">
        <v>60</v>
      </c>
      <c r="P26" s="205">
        <v>40</v>
      </c>
      <c r="Q26" s="205">
        <v>73</v>
      </c>
      <c r="R26" s="206">
        <f aca="true" t="shared" si="1" ref="R26:R39">(O26*P26*Q26)/1000000</f>
        <v>0.1752</v>
      </c>
      <c r="S26" s="231">
        <f>IF(T26="O",R26,0)</f>
        <v>0</v>
      </c>
      <c r="T26" s="207" t="s">
        <v>719</v>
      </c>
      <c r="U26" s="202"/>
      <c r="V26" s="202"/>
      <c r="W26" s="208"/>
      <c r="X26" s="208"/>
      <c r="Y26" s="209"/>
      <c r="Z26" s="210"/>
      <c r="AA26" s="202"/>
      <c r="AB26" s="202">
        <f>AA26*0.06</f>
        <v>0</v>
      </c>
      <c r="AC26" s="235">
        <f>IF(AD26="O",AB26,0)</f>
        <v>0</v>
      </c>
      <c r="AD26" s="211"/>
      <c r="AE26" s="212"/>
    </row>
    <row r="27" spans="1:31" s="22" customFormat="1" ht="12.75">
      <c r="A27" s="199" t="s">
        <v>718</v>
      </c>
      <c r="B27" s="200" t="s">
        <v>122</v>
      </c>
      <c r="C27" s="195" t="s">
        <v>733</v>
      </c>
      <c r="D27" s="313" t="s">
        <v>145</v>
      </c>
      <c r="E27" s="314" t="s">
        <v>170</v>
      </c>
      <c r="F27" s="313" t="s">
        <v>773</v>
      </c>
      <c r="G27" s="316" t="s">
        <v>192</v>
      </c>
      <c r="H27" s="322">
        <v>1222</v>
      </c>
      <c r="I27" s="323">
        <v>1</v>
      </c>
      <c r="J27" s="314" t="s">
        <v>757</v>
      </c>
      <c r="K27" s="324"/>
      <c r="L27" s="201" t="s">
        <v>32</v>
      </c>
      <c r="M27" s="205" t="s">
        <v>106</v>
      </c>
      <c r="N27" s="205">
        <v>1</v>
      </c>
      <c r="O27" s="205">
        <v>120</v>
      </c>
      <c r="P27" s="205">
        <v>80</v>
      </c>
      <c r="Q27" s="205">
        <v>73</v>
      </c>
      <c r="R27" s="206">
        <f t="shared" si="1"/>
        <v>0.7008</v>
      </c>
      <c r="S27" s="231">
        <f>IF(T27="O",R27,0)</f>
        <v>0</v>
      </c>
      <c r="T27" s="207" t="s">
        <v>719</v>
      </c>
      <c r="U27" s="202"/>
      <c r="V27" s="202"/>
      <c r="W27" s="208"/>
      <c r="X27" s="208"/>
      <c r="Y27" s="209"/>
      <c r="Z27" s="210"/>
      <c r="AA27" s="202"/>
      <c r="AB27" s="202">
        <f aca="true" t="shared" si="2" ref="AB27:AB52">AA27*0.06</f>
        <v>0</v>
      </c>
      <c r="AC27" s="235">
        <f>IF(AD27="O",AB27,0)</f>
        <v>0</v>
      </c>
      <c r="AD27" s="211"/>
      <c r="AE27" s="212"/>
    </row>
    <row r="28" spans="1:31" s="22" customFormat="1" ht="12.75">
      <c r="A28" s="199" t="s">
        <v>718</v>
      </c>
      <c r="B28" s="200" t="s">
        <v>122</v>
      </c>
      <c r="C28" s="195" t="s">
        <v>733</v>
      </c>
      <c r="D28" s="313" t="s">
        <v>145</v>
      </c>
      <c r="E28" s="314" t="s">
        <v>170</v>
      </c>
      <c r="F28" s="325" t="s">
        <v>773</v>
      </c>
      <c r="G28" s="316" t="s">
        <v>193</v>
      </c>
      <c r="H28" s="322">
        <v>1222</v>
      </c>
      <c r="I28" s="323">
        <v>1</v>
      </c>
      <c r="J28" s="314" t="s">
        <v>757</v>
      </c>
      <c r="K28" s="324"/>
      <c r="L28" s="201" t="s">
        <v>32</v>
      </c>
      <c r="M28" s="205" t="s">
        <v>106</v>
      </c>
      <c r="N28" s="205">
        <v>1</v>
      </c>
      <c r="O28" s="205">
        <v>120</v>
      </c>
      <c r="P28" s="205">
        <v>80</v>
      </c>
      <c r="Q28" s="53">
        <v>73</v>
      </c>
      <c r="R28" s="206">
        <f t="shared" si="1"/>
        <v>0.7008</v>
      </c>
      <c r="S28" s="231">
        <f>IF(T28="O",R28,0)</f>
        <v>0</v>
      </c>
      <c r="T28" s="207" t="s">
        <v>719</v>
      </c>
      <c r="U28" s="56"/>
      <c r="V28" s="56"/>
      <c r="W28" s="121"/>
      <c r="X28" s="121"/>
      <c r="Y28" s="171"/>
      <c r="Z28" s="58"/>
      <c r="AA28" s="56"/>
      <c r="AB28" s="202">
        <f t="shared" si="2"/>
        <v>0</v>
      </c>
      <c r="AC28" s="235">
        <f>IF(AD28="O",AB28,0)</f>
        <v>0</v>
      </c>
      <c r="AD28" s="168"/>
      <c r="AE28" s="59"/>
    </row>
    <row r="29" spans="1:31" s="22" customFormat="1" ht="12.75">
      <c r="A29" s="199" t="s">
        <v>718</v>
      </c>
      <c r="B29" s="200" t="s">
        <v>122</v>
      </c>
      <c r="C29" s="195" t="s">
        <v>733</v>
      </c>
      <c r="D29" s="313" t="s">
        <v>145</v>
      </c>
      <c r="E29" s="314" t="s">
        <v>170</v>
      </c>
      <c r="F29" s="313" t="s">
        <v>773</v>
      </c>
      <c r="G29" s="316" t="s">
        <v>194</v>
      </c>
      <c r="H29" s="322">
        <v>1222</v>
      </c>
      <c r="I29" s="323">
        <v>1</v>
      </c>
      <c r="J29" s="314" t="s">
        <v>757</v>
      </c>
      <c r="K29" s="324"/>
      <c r="L29" s="201" t="s">
        <v>32</v>
      </c>
      <c r="M29" s="205" t="s">
        <v>106</v>
      </c>
      <c r="N29" s="205">
        <v>1</v>
      </c>
      <c r="O29" s="205">
        <v>120</v>
      </c>
      <c r="P29" s="205">
        <v>80</v>
      </c>
      <c r="Q29" s="205">
        <v>73</v>
      </c>
      <c r="R29" s="206">
        <f t="shared" si="1"/>
        <v>0.7008</v>
      </c>
      <c r="S29" s="231">
        <f aca="true" t="shared" si="3" ref="S29:S52">IF(T29="O",R29,0)</f>
        <v>0</v>
      </c>
      <c r="T29" s="207" t="s">
        <v>719</v>
      </c>
      <c r="U29" s="202"/>
      <c r="V29" s="202"/>
      <c r="W29" s="208"/>
      <c r="X29" s="208"/>
      <c r="Y29" s="209"/>
      <c r="Z29" s="210"/>
      <c r="AA29" s="202"/>
      <c r="AB29" s="202">
        <f t="shared" si="2"/>
        <v>0</v>
      </c>
      <c r="AC29" s="235">
        <f aca="true" t="shared" si="4" ref="AC29:AC52">IF(AD29="O",AB29,0)</f>
        <v>0</v>
      </c>
      <c r="AD29" s="211"/>
      <c r="AE29" s="212"/>
    </row>
    <row r="30" spans="1:31" s="22" customFormat="1" ht="12.75">
      <c r="A30" s="199" t="s">
        <v>718</v>
      </c>
      <c r="B30" s="200" t="s">
        <v>122</v>
      </c>
      <c r="C30" s="195" t="s">
        <v>733</v>
      </c>
      <c r="D30" s="313" t="s">
        <v>145</v>
      </c>
      <c r="E30" s="314" t="s">
        <v>170</v>
      </c>
      <c r="F30" s="313" t="s">
        <v>773</v>
      </c>
      <c r="G30" s="316" t="s">
        <v>195</v>
      </c>
      <c r="H30" s="322">
        <v>1222</v>
      </c>
      <c r="I30" s="323">
        <v>1</v>
      </c>
      <c r="J30" s="314" t="s">
        <v>757</v>
      </c>
      <c r="K30" s="324"/>
      <c r="L30" s="201" t="s">
        <v>32</v>
      </c>
      <c r="M30" s="205" t="s">
        <v>106</v>
      </c>
      <c r="N30" s="205">
        <v>1</v>
      </c>
      <c r="O30" s="205">
        <v>120</v>
      </c>
      <c r="P30" s="205">
        <v>80</v>
      </c>
      <c r="Q30" s="205">
        <v>73</v>
      </c>
      <c r="R30" s="206">
        <f t="shared" si="1"/>
        <v>0.7008</v>
      </c>
      <c r="S30" s="231">
        <f t="shared" si="3"/>
        <v>0</v>
      </c>
      <c r="T30" s="207" t="s">
        <v>719</v>
      </c>
      <c r="U30" s="202"/>
      <c r="V30" s="202"/>
      <c r="W30" s="208"/>
      <c r="X30" s="208"/>
      <c r="Y30" s="209"/>
      <c r="Z30" s="210"/>
      <c r="AA30" s="202"/>
      <c r="AB30" s="202">
        <f t="shared" si="2"/>
        <v>0</v>
      </c>
      <c r="AC30" s="235">
        <f t="shared" si="4"/>
        <v>0</v>
      </c>
      <c r="AD30" s="211"/>
      <c r="AE30" s="212"/>
    </row>
    <row r="31" spans="1:31" s="22" customFormat="1" ht="12.75">
      <c r="A31" s="199" t="s">
        <v>718</v>
      </c>
      <c r="B31" s="200" t="s">
        <v>122</v>
      </c>
      <c r="C31" s="195" t="s">
        <v>733</v>
      </c>
      <c r="D31" s="313" t="s">
        <v>145</v>
      </c>
      <c r="E31" s="314" t="s">
        <v>170</v>
      </c>
      <c r="F31" s="325" t="s">
        <v>773</v>
      </c>
      <c r="G31" s="316" t="s">
        <v>196</v>
      </c>
      <c r="H31" s="322">
        <v>1222</v>
      </c>
      <c r="I31" s="323">
        <v>1</v>
      </c>
      <c r="J31" s="314" t="s">
        <v>757</v>
      </c>
      <c r="K31" s="326"/>
      <c r="L31" s="201" t="s">
        <v>32</v>
      </c>
      <c r="M31" s="53" t="s">
        <v>107</v>
      </c>
      <c r="N31" s="205">
        <v>1</v>
      </c>
      <c r="O31" s="53">
        <v>40</v>
      </c>
      <c r="P31" s="53">
        <v>60</v>
      </c>
      <c r="Q31" s="53">
        <v>67</v>
      </c>
      <c r="R31" s="206">
        <f t="shared" si="1"/>
        <v>0.1608</v>
      </c>
      <c r="S31" s="231">
        <f t="shared" si="3"/>
        <v>0</v>
      </c>
      <c r="T31" s="207" t="s">
        <v>719</v>
      </c>
      <c r="U31" s="56"/>
      <c r="V31" s="56"/>
      <c r="W31" s="121"/>
      <c r="X31" s="121"/>
      <c r="Y31" s="171"/>
      <c r="Z31" s="58"/>
      <c r="AA31" s="56"/>
      <c r="AB31" s="202">
        <f t="shared" si="2"/>
        <v>0</v>
      </c>
      <c r="AC31" s="235">
        <f t="shared" si="4"/>
        <v>0</v>
      </c>
      <c r="AD31" s="168"/>
      <c r="AE31" s="59"/>
    </row>
    <row r="32" spans="1:31" s="22" customFormat="1" ht="12.75">
      <c r="A32" s="199" t="s">
        <v>718</v>
      </c>
      <c r="B32" s="200" t="s">
        <v>122</v>
      </c>
      <c r="C32" s="195" t="s">
        <v>733</v>
      </c>
      <c r="D32" s="313" t="s">
        <v>145</v>
      </c>
      <c r="E32" s="314" t="s">
        <v>170</v>
      </c>
      <c r="F32" s="325" t="s">
        <v>773</v>
      </c>
      <c r="G32" s="316" t="s">
        <v>197</v>
      </c>
      <c r="H32" s="322">
        <v>1222</v>
      </c>
      <c r="I32" s="323">
        <v>1</v>
      </c>
      <c r="J32" s="314" t="s">
        <v>757</v>
      </c>
      <c r="K32" s="326"/>
      <c r="L32" s="201" t="s">
        <v>32</v>
      </c>
      <c r="M32" s="53" t="s">
        <v>107</v>
      </c>
      <c r="N32" s="205">
        <v>1</v>
      </c>
      <c r="O32" s="53">
        <v>40</v>
      </c>
      <c r="P32" s="53">
        <v>60</v>
      </c>
      <c r="Q32" s="53">
        <v>67</v>
      </c>
      <c r="R32" s="206">
        <f t="shared" si="1"/>
        <v>0.1608</v>
      </c>
      <c r="S32" s="231">
        <f t="shared" si="3"/>
        <v>0</v>
      </c>
      <c r="T32" s="207" t="s">
        <v>719</v>
      </c>
      <c r="U32" s="56"/>
      <c r="V32" s="56"/>
      <c r="W32" s="121"/>
      <c r="X32" s="121"/>
      <c r="Y32" s="171"/>
      <c r="Z32" s="58"/>
      <c r="AA32" s="56"/>
      <c r="AB32" s="202">
        <f t="shared" si="2"/>
        <v>0</v>
      </c>
      <c r="AC32" s="235">
        <f t="shared" si="4"/>
        <v>0</v>
      </c>
      <c r="AD32" s="168"/>
      <c r="AE32" s="59"/>
    </row>
    <row r="33" spans="1:31" s="22" customFormat="1" ht="12.75">
      <c r="A33" s="199" t="s">
        <v>718</v>
      </c>
      <c r="B33" s="200" t="s">
        <v>122</v>
      </c>
      <c r="C33" s="195" t="s">
        <v>733</v>
      </c>
      <c r="D33" s="313" t="s">
        <v>145</v>
      </c>
      <c r="E33" s="314" t="s">
        <v>170</v>
      </c>
      <c r="F33" s="315" t="s">
        <v>773</v>
      </c>
      <c r="G33" s="316" t="s">
        <v>198</v>
      </c>
      <c r="H33" s="322">
        <v>1222</v>
      </c>
      <c r="I33" s="323">
        <v>1</v>
      </c>
      <c r="J33" s="314" t="s">
        <v>757</v>
      </c>
      <c r="K33" s="320"/>
      <c r="L33" s="201" t="s">
        <v>32</v>
      </c>
      <c r="M33" s="127" t="s">
        <v>117</v>
      </c>
      <c r="N33" s="205">
        <v>1</v>
      </c>
      <c r="O33" s="127">
        <v>42</v>
      </c>
      <c r="P33" s="127">
        <v>38</v>
      </c>
      <c r="Q33" s="127">
        <v>170</v>
      </c>
      <c r="R33" s="206">
        <f t="shared" si="1"/>
        <v>0.27132</v>
      </c>
      <c r="S33" s="231">
        <f t="shared" si="3"/>
        <v>0</v>
      </c>
      <c r="T33" s="207" t="s">
        <v>719</v>
      </c>
      <c r="U33" s="129"/>
      <c r="V33" s="129"/>
      <c r="W33" s="130"/>
      <c r="X33" s="130"/>
      <c r="Y33" s="172" t="s">
        <v>60</v>
      </c>
      <c r="Z33" s="132"/>
      <c r="AA33" s="129">
        <v>1</v>
      </c>
      <c r="AB33" s="202">
        <f t="shared" si="2"/>
        <v>0.06</v>
      </c>
      <c r="AC33" s="235">
        <f t="shared" si="4"/>
        <v>0</v>
      </c>
      <c r="AD33" s="169" t="s">
        <v>719</v>
      </c>
      <c r="AE33" s="133"/>
    </row>
    <row r="34" spans="1:31" s="22" customFormat="1" ht="12.75">
      <c r="A34" s="199" t="s">
        <v>718</v>
      </c>
      <c r="B34" s="200" t="s">
        <v>122</v>
      </c>
      <c r="C34" s="195" t="s">
        <v>733</v>
      </c>
      <c r="D34" s="313" t="s">
        <v>145</v>
      </c>
      <c r="E34" s="314" t="s">
        <v>170</v>
      </c>
      <c r="F34" s="315" t="s">
        <v>773</v>
      </c>
      <c r="G34" s="316" t="s">
        <v>199</v>
      </c>
      <c r="H34" s="322">
        <v>1222</v>
      </c>
      <c r="I34" s="323">
        <v>1</v>
      </c>
      <c r="J34" s="314" t="s">
        <v>757</v>
      </c>
      <c r="K34" s="320"/>
      <c r="L34" s="201" t="s">
        <v>32</v>
      </c>
      <c r="M34" s="127" t="s">
        <v>134</v>
      </c>
      <c r="N34" s="205">
        <v>1</v>
      </c>
      <c r="O34" s="127">
        <v>80</v>
      </c>
      <c r="P34" s="127">
        <v>33</v>
      </c>
      <c r="Q34" s="127">
        <v>95</v>
      </c>
      <c r="R34" s="206">
        <f t="shared" si="1"/>
        <v>0.2508</v>
      </c>
      <c r="S34" s="231">
        <f t="shared" si="3"/>
        <v>0</v>
      </c>
      <c r="T34" s="207" t="s">
        <v>719</v>
      </c>
      <c r="U34" s="129"/>
      <c r="V34" s="129"/>
      <c r="W34" s="130"/>
      <c r="X34" s="130"/>
      <c r="Y34" s="172" t="s">
        <v>60</v>
      </c>
      <c r="Z34" s="132"/>
      <c r="AA34" s="129">
        <v>1</v>
      </c>
      <c r="AB34" s="202">
        <f t="shared" si="2"/>
        <v>0.06</v>
      </c>
      <c r="AC34" s="235">
        <f t="shared" si="4"/>
        <v>0</v>
      </c>
      <c r="AD34" s="169" t="s">
        <v>719</v>
      </c>
      <c r="AE34" s="133"/>
    </row>
    <row r="35" spans="1:31" s="22" customFormat="1" ht="12.75">
      <c r="A35" s="199" t="s">
        <v>718</v>
      </c>
      <c r="B35" s="200" t="s">
        <v>122</v>
      </c>
      <c r="C35" s="195" t="s">
        <v>733</v>
      </c>
      <c r="D35" s="313" t="s">
        <v>145</v>
      </c>
      <c r="E35" s="314" t="s">
        <v>170</v>
      </c>
      <c r="F35" s="315" t="s">
        <v>773</v>
      </c>
      <c r="G35" s="316" t="s">
        <v>200</v>
      </c>
      <c r="H35" s="322">
        <v>1222</v>
      </c>
      <c r="I35" s="323">
        <v>1</v>
      </c>
      <c r="J35" s="314" t="s">
        <v>757</v>
      </c>
      <c r="K35" s="320"/>
      <c r="L35" s="201" t="s">
        <v>32</v>
      </c>
      <c r="M35" s="127" t="s">
        <v>125</v>
      </c>
      <c r="N35" s="205">
        <v>1</v>
      </c>
      <c r="O35" s="127">
        <v>80</v>
      </c>
      <c r="P35" s="127">
        <v>45</v>
      </c>
      <c r="Q35" s="127">
        <v>76</v>
      </c>
      <c r="R35" s="206">
        <f t="shared" si="1"/>
        <v>0.2736</v>
      </c>
      <c r="S35" s="231">
        <f t="shared" si="3"/>
        <v>0</v>
      </c>
      <c r="T35" s="207" t="s">
        <v>719</v>
      </c>
      <c r="U35" s="129"/>
      <c r="V35" s="129"/>
      <c r="W35" s="130"/>
      <c r="X35" s="130"/>
      <c r="Y35" s="172"/>
      <c r="Z35" s="132"/>
      <c r="AA35" s="129"/>
      <c r="AB35" s="202">
        <f t="shared" si="2"/>
        <v>0</v>
      </c>
      <c r="AC35" s="235">
        <f t="shared" si="4"/>
        <v>0</v>
      </c>
      <c r="AD35" s="169"/>
      <c r="AE35" s="133"/>
    </row>
    <row r="36" spans="1:31" s="22" customFormat="1" ht="12.75">
      <c r="A36" s="199" t="s">
        <v>718</v>
      </c>
      <c r="B36" s="200" t="s">
        <v>122</v>
      </c>
      <c r="C36" s="195" t="s">
        <v>733</v>
      </c>
      <c r="D36" s="313" t="s">
        <v>145</v>
      </c>
      <c r="E36" s="314" t="s">
        <v>170</v>
      </c>
      <c r="F36" s="315" t="s">
        <v>773</v>
      </c>
      <c r="G36" s="316" t="s">
        <v>201</v>
      </c>
      <c r="H36" s="322">
        <v>1222</v>
      </c>
      <c r="I36" s="323">
        <v>1</v>
      </c>
      <c r="J36" s="314" t="s">
        <v>757</v>
      </c>
      <c r="K36" s="320"/>
      <c r="L36" s="201" t="s">
        <v>32</v>
      </c>
      <c r="M36" s="127" t="s">
        <v>125</v>
      </c>
      <c r="N36" s="205">
        <v>1</v>
      </c>
      <c r="O36" s="127">
        <v>80</v>
      </c>
      <c r="P36" s="127">
        <v>45</v>
      </c>
      <c r="Q36" s="127">
        <v>125</v>
      </c>
      <c r="R36" s="206">
        <f t="shared" si="1"/>
        <v>0.45</v>
      </c>
      <c r="S36" s="231">
        <f t="shared" si="3"/>
        <v>0</v>
      </c>
      <c r="T36" s="207" t="s">
        <v>719</v>
      </c>
      <c r="U36" s="129"/>
      <c r="V36" s="129"/>
      <c r="W36" s="130"/>
      <c r="X36" s="130"/>
      <c r="Y36" s="172"/>
      <c r="Z36" s="132"/>
      <c r="AA36" s="129"/>
      <c r="AB36" s="202">
        <f t="shared" si="2"/>
        <v>0</v>
      </c>
      <c r="AC36" s="235">
        <f t="shared" si="4"/>
        <v>0</v>
      </c>
      <c r="AD36" s="169"/>
      <c r="AE36" s="133"/>
    </row>
    <row r="37" spans="1:31" s="22" customFormat="1" ht="12.75">
      <c r="A37" s="199" t="s">
        <v>718</v>
      </c>
      <c r="B37" s="200" t="s">
        <v>122</v>
      </c>
      <c r="C37" s="195" t="s">
        <v>733</v>
      </c>
      <c r="D37" s="313" t="s">
        <v>145</v>
      </c>
      <c r="E37" s="314" t="s">
        <v>170</v>
      </c>
      <c r="F37" s="315" t="s">
        <v>773</v>
      </c>
      <c r="G37" s="316" t="s">
        <v>202</v>
      </c>
      <c r="H37" s="322">
        <v>1222</v>
      </c>
      <c r="I37" s="323">
        <v>1</v>
      </c>
      <c r="J37" s="314" t="s">
        <v>757</v>
      </c>
      <c r="K37" s="320"/>
      <c r="L37" s="201" t="s">
        <v>32</v>
      </c>
      <c r="M37" s="127" t="s">
        <v>125</v>
      </c>
      <c r="N37" s="205">
        <v>1</v>
      </c>
      <c r="O37" s="127">
        <v>80</v>
      </c>
      <c r="P37" s="127">
        <v>45</v>
      </c>
      <c r="Q37" s="127">
        <v>125</v>
      </c>
      <c r="R37" s="206">
        <f t="shared" si="1"/>
        <v>0.45</v>
      </c>
      <c r="S37" s="231">
        <f t="shared" si="3"/>
        <v>0</v>
      </c>
      <c r="T37" s="207" t="s">
        <v>719</v>
      </c>
      <c r="U37" s="129"/>
      <c r="V37" s="129"/>
      <c r="W37" s="130"/>
      <c r="X37" s="130"/>
      <c r="Y37" s="172"/>
      <c r="Z37" s="132"/>
      <c r="AA37" s="129"/>
      <c r="AB37" s="202">
        <f t="shared" si="2"/>
        <v>0</v>
      </c>
      <c r="AC37" s="235">
        <f t="shared" si="4"/>
        <v>0</v>
      </c>
      <c r="AD37" s="169"/>
      <c r="AE37" s="133"/>
    </row>
    <row r="38" spans="1:31" s="22" customFormat="1" ht="12.75">
      <c r="A38" s="199" t="s">
        <v>718</v>
      </c>
      <c r="B38" s="200" t="s">
        <v>122</v>
      </c>
      <c r="C38" s="195" t="s">
        <v>733</v>
      </c>
      <c r="D38" s="313" t="s">
        <v>145</v>
      </c>
      <c r="E38" s="314" t="s">
        <v>170</v>
      </c>
      <c r="F38" s="315" t="s">
        <v>773</v>
      </c>
      <c r="G38" s="316" t="s">
        <v>203</v>
      </c>
      <c r="H38" s="322">
        <v>1222</v>
      </c>
      <c r="I38" s="323">
        <v>1</v>
      </c>
      <c r="J38" s="314" t="s">
        <v>757</v>
      </c>
      <c r="K38" s="320"/>
      <c r="L38" s="201" t="s">
        <v>32</v>
      </c>
      <c r="M38" s="127" t="s">
        <v>134</v>
      </c>
      <c r="N38" s="205">
        <v>1</v>
      </c>
      <c r="O38" s="127">
        <v>120</v>
      </c>
      <c r="P38" s="127">
        <v>45</v>
      </c>
      <c r="Q38" s="127">
        <v>96</v>
      </c>
      <c r="R38" s="206">
        <f t="shared" si="1"/>
        <v>0.5184</v>
      </c>
      <c r="S38" s="231">
        <f t="shared" si="3"/>
        <v>0</v>
      </c>
      <c r="T38" s="207" t="s">
        <v>719</v>
      </c>
      <c r="U38" s="129"/>
      <c r="V38" s="129"/>
      <c r="W38" s="130"/>
      <c r="X38" s="130"/>
      <c r="Y38" s="172" t="s">
        <v>60</v>
      </c>
      <c r="Z38" s="132"/>
      <c r="AA38" s="129">
        <v>3</v>
      </c>
      <c r="AB38" s="202">
        <f t="shared" si="2"/>
        <v>0.18</v>
      </c>
      <c r="AC38" s="235">
        <f t="shared" si="4"/>
        <v>0</v>
      </c>
      <c r="AD38" s="169" t="s">
        <v>719</v>
      </c>
      <c r="AE38" s="133"/>
    </row>
    <row r="39" spans="1:31" s="22" customFormat="1" ht="12.75">
      <c r="A39" s="199" t="s">
        <v>718</v>
      </c>
      <c r="B39" s="200" t="s">
        <v>122</v>
      </c>
      <c r="C39" s="195" t="s">
        <v>733</v>
      </c>
      <c r="D39" s="313" t="s">
        <v>145</v>
      </c>
      <c r="E39" s="314" t="s">
        <v>170</v>
      </c>
      <c r="F39" s="315" t="s">
        <v>773</v>
      </c>
      <c r="G39" s="316" t="s">
        <v>204</v>
      </c>
      <c r="H39" s="322">
        <v>1222</v>
      </c>
      <c r="I39" s="323">
        <v>1</v>
      </c>
      <c r="J39" s="314" t="s">
        <v>757</v>
      </c>
      <c r="K39" s="320"/>
      <c r="L39" s="201" t="s">
        <v>32</v>
      </c>
      <c r="M39" s="127" t="s">
        <v>125</v>
      </c>
      <c r="N39" s="205">
        <v>1</v>
      </c>
      <c r="O39" s="127">
        <v>120</v>
      </c>
      <c r="P39" s="127">
        <v>45</v>
      </c>
      <c r="Q39" s="127">
        <v>100</v>
      </c>
      <c r="R39" s="206">
        <f t="shared" si="1"/>
        <v>0.54</v>
      </c>
      <c r="S39" s="231">
        <f t="shared" si="3"/>
        <v>0</v>
      </c>
      <c r="T39" s="207" t="s">
        <v>719</v>
      </c>
      <c r="U39" s="129"/>
      <c r="V39" s="129"/>
      <c r="W39" s="130"/>
      <c r="X39" s="130"/>
      <c r="Y39" s="172" t="s">
        <v>60</v>
      </c>
      <c r="Z39" s="132"/>
      <c r="AA39" s="129">
        <v>3</v>
      </c>
      <c r="AB39" s="202">
        <f t="shared" si="2"/>
        <v>0.18</v>
      </c>
      <c r="AC39" s="235">
        <f t="shared" si="4"/>
        <v>0</v>
      </c>
      <c r="AD39" s="169" t="s">
        <v>719</v>
      </c>
      <c r="AE39" s="133"/>
    </row>
    <row r="40" spans="1:31" s="22" customFormat="1" ht="12.75">
      <c r="A40" s="199" t="s">
        <v>718</v>
      </c>
      <c r="B40" s="200" t="s">
        <v>122</v>
      </c>
      <c r="C40" s="195" t="s">
        <v>733</v>
      </c>
      <c r="D40" s="313" t="s">
        <v>145</v>
      </c>
      <c r="E40" s="314" t="s">
        <v>170</v>
      </c>
      <c r="F40" s="315" t="s">
        <v>773</v>
      </c>
      <c r="G40" s="316" t="s">
        <v>205</v>
      </c>
      <c r="H40" s="322">
        <v>1222</v>
      </c>
      <c r="I40" s="323">
        <v>1</v>
      </c>
      <c r="J40" s="314" t="s">
        <v>757</v>
      </c>
      <c r="K40" s="320"/>
      <c r="L40" s="201" t="s">
        <v>32</v>
      </c>
      <c r="M40" s="127" t="s">
        <v>113</v>
      </c>
      <c r="N40" s="205">
        <v>1</v>
      </c>
      <c r="O40" s="127"/>
      <c r="P40" s="127"/>
      <c r="Q40" s="127"/>
      <c r="R40" s="128">
        <v>0.5</v>
      </c>
      <c r="S40" s="231">
        <f t="shared" si="3"/>
        <v>0</v>
      </c>
      <c r="T40" s="207" t="s">
        <v>719</v>
      </c>
      <c r="U40" s="129"/>
      <c r="V40" s="129"/>
      <c r="W40" s="130"/>
      <c r="X40" s="130"/>
      <c r="Y40" s="172"/>
      <c r="Z40" s="132"/>
      <c r="AA40" s="129"/>
      <c r="AB40" s="202">
        <f t="shared" si="2"/>
        <v>0</v>
      </c>
      <c r="AC40" s="235">
        <f t="shared" si="4"/>
        <v>0</v>
      </c>
      <c r="AD40" s="169"/>
      <c r="AE40" s="133"/>
    </row>
    <row r="41" spans="1:31" s="22" customFormat="1" ht="12.75">
      <c r="A41" s="199" t="s">
        <v>718</v>
      </c>
      <c r="B41" s="200" t="s">
        <v>122</v>
      </c>
      <c r="C41" s="195" t="s">
        <v>733</v>
      </c>
      <c r="D41" s="313" t="s">
        <v>145</v>
      </c>
      <c r="E41" s="314" t="s">
        <v>170</v>
      </c>
      <c r="F41" s="315" t="s">
        <v>773</v>
      </c>
      <c r="G41" s="316" t="s">
        <v>206</v>
      </c>
      <c r="H41" s="322">
        <v>1222</v>
      </c>
      <c r="I41" s="323">
        <v>1</v>
      </c>
      <c r="J41" s="314" t="s">
        <v>757</v>
      </c>
      <c r="K41" s="320"/>
      <c r="L41" s="201" t="s">
        <v>32</v>
      </c>
      <c r="M41" s="127" t="s">
        <v>113</v>
      </c>
      <c r="N41" s="205">
        <v>1</v>
      </c>
      <c r="O41" s="127"/>
      <c r="P41" s="127"/>
      <c r="Q41" s="127"/>
      <c r="R41" s="128">
        <v>0.5</v>
      </c>
      <c r="S41" s="231">
        <f t="shared" si="3"/>
        <v>0</v>
      </c>
      <c r="T41" s="207" t="s">
        <v>719</v>
      </c>
      <c r="U41" s="129"/>
      <c r="V41" s="129"/>
      <c r="W41" s="130"/>
      <c r="X41" s="130"/>
      <c r="Y41" s="172"/>
      <c r="Z41" s="132"/>
      <c r="AA41" s="129"/>
      <c r="AB41" s="202">
        <f t="shared" si="2"/>
        <v>0</v>
      </c>
      <c r="AC41" s="235">
        <f t="shared" si="4"/>
        <v>0</v>
      </c>
      <c r="AD41" s="169"/>
      <c r="AE41" s="133"/>
    </row>
    <row r="42" spans="1:31" s="22" customFormat="1" ht="12.75">
      <c r="A42" s="199" t="s">
        <v>718</v>
      </c>
      <c r="B42" s="200" t="s">
        <v>122</v>
      </c>
      <c r="C42" s="195" t="s">
        <v>733</v>
      </c>
      <c r="D42" s="313" t="s">
        <v>145</v>
      </c>
      <c r="E42" s="314" t="s">
        <v>170</v>
      </c>
      <c r="F42" s="315" t="s">
        <v>773</v>
      </c>
      <c r="G42" s="316" t="s">
        <v>207</v>
      </c>
      <c r="H42" s="322">
        <v>1222</v>
      </c>
      <c r="I42" s="323">
        <v>1</v>
      </c>
      <c r="J42" s="314" t="s">
        <v>757</v>
      </c>
      <c r="K42" s="320"/>
      <c r="L42" s="201" t="s">
        <v>32</v>
      </c>
      <c r="M42" s="127" t="s">
        <v>113</v>
      </c>
      <c r="N42" s="205">
        <v>1</v>
      </c>
      <c r="O42" s="127"/>
      <c r="P42" s="127"/>
      <c r="Q42" s="127"/>
      <c r="R42" s="128">
        <v>0.5</v>
      </c>
      <c r="S42" s="231">
        <f t="shared" si="3"/>
        <v>0</v>
      </c>
      <c r="T42" s="207" t="s">
        <v>719</v>
      </c>
      <c r="U42" s="129"/>
      <c r="V42" s="129"/>
      <c r="W42" s="130"/>
      <c r="X42" s="130"/>
      <c r="Y42" s="172"/>
      <c r="Z42" s="132"/>
      <c r="AA42" s="129"/>
      <c r="AB42" s="202">
        <f t="shared" si="2"/>
        <v>0</v>
      </c>
      <c r="AC42" s="235">
        <f t="shared" si="4"/>
        <v>0</v>
      </c>
      <c r="AD42" s="169"/>
      <c r="AE42" s="133"/>
    </row>
    <row r="43" spans="1:31" s="22" customFormat="1" ht="12.75">
      <c r="A43" s="199" t="s">
        <v>718</v>
      </c>
      <c r="B43" s="200" t="s">
        <v>122</v>
      </c>
      <c r="C43" s="195" t="s">
        <v>733</v>
      </c>
      <c r="D43" s="313" t="s">
        <v>145</v>
      </c>
      <c r="E43" s="314" t="s">
        <v>170</v>
      </c>
      <c r="F43" s="315" t="s">
        <v>773</v>
      </c>
      <c r="G43" s="316" t="s">
        <v>208</v>
      </c>
      <c r="H43" s="322">
        <v>1222</v>
      </c>
      <c r="I43" s="323">
        <v>1</v>
      </c>
      <c r="J43" s="314" t="s">
        <v>757</v>
      </c>
      <c r="K43" s="320"/>
      <c r="L43" s="201" t="s">
        <v>49</v>
      </c>
      <c r="M43" s="127" t="s">
        <v>132</v>
      </c>
      <c r="N43" s="205">
        <v>1</v>
      </c>
      <c r="O43" s="127"/>
      <c r="P43" s="127"/>
      <c r="Q43" s="127"/>
      <c r="R43" s="128">
        <v>0.15</v>
      </c>
      <c r="S43" s="231">
        <f t="shared" si="3"/>
        <v>0</v>
      </c>
      <c r="T43" s="207" t="s">
        <v>719</v>
      </c>
      <c r="U43" s="129"/>
      <c r="V43" s="129"/>
      <c r="W43" s="130"/>
      <c r="X43" s="130"/>
      <c r="Y43" s="172"/>
      <c r="Z43" s="132"/>
      <c r="AA43" s="129"/>
      <c r="AB43" s="202">
        <f t="shared" si="2"/>
        <v>0</v>
      </c>
      <c r="AC43" s="235">
        <f t="shared" si="4"/>
        <v>0</v>
      </c>
      <c r="AD43" s="169"/>
      <c r="AE43" s="133"/>
    </row>
    <row r="44" spans="1:31" s="22" customFormat="1" ht="12.75">
      <c r="A44" s="199" t="s">
        <v>718</v>
      </c>
      <c r="B44" s="200" t="s">
        <v>122</v>
      </c>
      <c r="C44" s="195" t="s">
        <v>733</v>
      </c>
      <c r="D44" s="313" t="s">
        <v>145</v>
      </c>
      <c r="E44" s="314" t="s">
        <v>170</v>
      </c>
      <c r="F44" s="315" t="s">
        <v>773</v>
      </c>
      <c r="G44" s="316" t="s">
        <v>209</v>
      </c>
      <c r="H44" s="322">
        <v>1222</v>
      </c>
      <c r="I44" s="323">
        <v>1</v>
      </c>
      <c r="J44" s="314" t="s">
        <v>757</v>
      </c>
      <c r="K44" s="320"/>
      <c r="L44" s="201" t="s">
        <v>49</v>
      </c>
      <c r="M44" s="127" t="s">
        <v>131</v>
      </c>
      <c r="N44" s="205">
        <v>1</v>
      </c>
      <c r="O44" s="127"/>
      <c r="P44" s="127"/>
      <c r="Q44" s="127"/>
      <c r="R44" s="128">
        <v>0.5</v>
      </c>
      <c r="S44" s="231">
        <f t="shared" si="3"/>
        <v>0</v>
      </c>
      <c r="T44" s="207" t="s">
        <v>719</v>
      </c>
      <c r="U44" s="129"/>
      <c r="V44" s="129"/>
      <c r="W44" s="130"/>
      <c r="X44" s="130"/>
      <c r="Y44" s="172"/>
      <c r="Z44" s="132"/>
      <c r="AA44" s="129"/>
      <c r="AB44" s="202">
        <f t="shared" si="2"/>
        <v>0</v>
      </c>
      <c r="AC44" s="235">
        <f t="shared" si="4"/>
        <v>0</v>
      </c>
      <c r="AD44" s="169"/>
      <c r="AE44" s="133"/>
    </row>
    <row r="45" spans="1:31" s="22" customFormat="1" ht="12.75">
      <c r="A45" s="199" t="s">
        <v>718</v>
      </c>
      <c r="B45" s="200" t="s">
        <v>122</v>
      </c>
      <c r="C45" s="195" t="s">
        <v>733</v>
      </c>
      <c r="D45" s="313" t="s">
        <v>145</v>
      </c>
      <c r="E45" s="314" t="s">
        <v>170</v>
      </c>
      <c r="F45" s="315" t="s">
        <v>774</v>
      </c>
      <c r="G45" s="316" t="s">
        <v>210</v>
      </c>
      <c r="H45" s="317">
        <v>1213</v>
      </c>
      <c r="I45" s="318" t="s">
        <v>756</v>
      </c>
      <c r="J45" s="319" t="s">
        <v>775</v>
      </c>
      <c r="K45" s="320"/>
      <c r="L45" s="126" t="s">
        <v>49</v>
      </c>
      <c r="M45" s="127" t="s">
        <v>215</v>
      </c>
      <c r="N45" s="205">
        <v>1</v>
      </c>
      <c r="O45" s="127"/>
      <c r="P45" s="127"/>
      <c r="Q45" s="127"/>
      <c r="R45" s="128">
        <v>0.03</v>
      </c>
      <c r="S45" s="231">
        <f t="shared" si="3"/>
        <v>0</v>
      </c>
      <c r="T45" s="207" t="s">
        <v>719</v>
      </c>
      <c r="U45" s="129"/>
      <c r="V45" s="129"/>
      <c r="W45" s="130"/>
      <c r="X45" s="130"/>
      <c r="Y45" s="172"/>
      <c r="Z45" s="132"/>
      <c r="AA45" s="129"/>
      <c r="AB45" s="202">
        <f t="shared" si="2"/>
        <v>0</v>
      </c>
      <c r="AC45" s="235">
        <f t="shared" si="4"/>
        <v>0</v>
      </c>
      <c r="AD45" s="169"/>
      <c r="AE45" s="133"/>
    </row>
    <row r="46" spans="1:31" s="22" customFormat="1" ht="12.75">
      <c r="A46" s="199" t="s">
        <v>718</v>
      </c>
      <c r="B46" s="200" t="s">
        <v>122</v>
      </c>
      <c r="C46" s="195" t="s">
        <v>733</v>
      </c>
      <c r="D46" s="313" t="s">
        <v>145</v>
      </c>
      <c r="E46" s="314" t="s">
        <v>170</v>
      </c>
      <c r="F46" s="315" t="s">
        <v>773</v>
      </c>
      <c r="G46" s="316" t="s">
        <v>211</v>
      </c>
      <c r="H46" s="322">
        <v>1222</v>
      </c>
      <c r="I46" s="323">
        <v>1</v>
      </c>
      <c r="J46" s="314" t="s">
        <v>757</v>
      </c>
      <c r="K46" s="320"/>
      <c r="L46" s="126" t="s">
        <v>49</v>
      </c>
      <c r="M46" s="127" t="s">
        <v>725</v>
      </c>
      <c r="N46" s="205">
        <v>1</v>
      </c>
      <c r="O46" s="127"/>
      <c r="P46" s="127"/>
      <c r="Q46" s="127"/>
      <c r="R46" s="128">
        <v>0.15</v>
      </c>
      <c r="S46" s="231">
        <f t="shared" si="3"/>
        <v>0</v>
      </c>
      <c r="T46" s="207" t="s">
        <v>719</v>
      </c>
      <c r="U46" s="129"/>
      <c r="V46" s="129"/>
      <c r="W46" s="130"/>
      <c r="X46" s="130"/>
      <c r="Y46" s="172"/>
      <c r="Z46" s="132"/>
      <c r="AA46" s="129"/>
      <c r="AB46" s="202">
        <f t="shared" si="2"/>
        <v>0</v>
      </c>
      <c r="AC46" s="235">
        <f t="shared" si="4"/>
        <v>0</v>
      </c>
      <c r="AD46" s="169"/>
      <c r="AE46" s="133"/>
    </row>
    <row r="47" spans="1:31" s="22" customFormat="1" ht="12.75">
      <c r="A47" s="199" t="s">
        <v>718</v>
      </c>
      <c r="B47" s="200" t="s">
        <v>122</v>
      </c>
      <c r="C47" s="195" t="s">
        <v>733</v>
      </c>
      <c r="D47" s="313" t="s">
        <v>145</v>
      </c>
      <c r="E47" s="314" t="s">
        <v>170</v>
      </c>
      <c r="F47" s="315" t="s">
        <v>773</v>
      </c>
      <c r="G47" s="316" t="s">
        <v>212</v>
      </c>
      <c r="H47" s="322">
        <v>1222</v>
      </c>
      <c r="I47" s="323">
        <v>1</v>
      </c>
      <c r="J47" s="314" t="s">
        <v>757</v>
      </c>
      <c r="K47" s="320"/>
      <c r="L47" s="126" t="s">
        <v>49</v>
      </c>
      <c r="M47" s="127" t="s">
        <v>139</v>
      </c>
      <c r="N47" s="205">
        <v>1</v>
      </c>
      <c r="O47" s="127">
        <v>31</v>
      </c>
      <c r="P47" s="127">
        <v>31</v>
      </c>
      <c r="Q47" s="127">
        <v>48</v>
      </c>
      <c r="R47" s="128">
        <f>(O47*P47*Q47)/1000000</f>
        <v>0.046128</v>
      </c>
      <c r="S47" s="231">
        <f t="shared" si="3"/>
        <v>0</v>
      </c>
      <c r="T47" s="207" t="s">
        <v>719</v>
      </c>
      <c r="U47" s="129"/>
      <c r="V47" s="129"/>
      <c r="W47" s="130"/>
      <c r="X47" s="130"/>
      <c r="Y47" s="172"/>
      <c r="Z47" s="132"/>
      <c r="AA47" s="129"/>
      <c r="AB47" s="202">
        <f t="shared" si="2"/>
        <v>0</v>
      </c>
      <c r="AC47" s="235">
        <f t="shared" si="4"/>
        <v>0</v>
      </c>
      <c r="AD47" s="169"/>
      <c r="AE47" s="133"/>
    </row>
    <row r="48" spans="1:31" s="22" customFormat="1" ht="12.75">
      <c r="A48" s="199" t="s">
        <v>718</v>
      </c>
      <c r="B48" s="200" t="s">
        <v>122</v>
      </c>
      <c r="C48" s="195" t="s">
        <v>733</v>
      </c>
      <c r="D48" s="313" t="s">
        <v>145</v>
      </c>
      <c r="E48" s="314" t="s">
        <v>170</v>
      </c>
      <c r="F48" s="315" t="s">
        <v>773</v>
      </c>
      <c r="G48" s="316" t="s">
        <v>213</v>
      </c>
      <c r="H48" s="322">
        <v>1222</v>
      </c>
      <c r="I48" s="323">
        <v>1</v>
      </c>
      <c r="J48" s="314" t="s">
        <v>757</v>
      </c>
      <c r="K48" s="320"/>
      <c r="L48" s="126" t="s">
        <v>49</v>
      </c>
      <c r="M48" s="127" t="s">
        <v>135</v>
      </c>
      <c r="N48" s="205">
        <v>1</v>
      </c>
      <c r="O48" s="127">
        <v>65</v>
      </c>
      <c r="P48" s="127">
        <v>50</v>
      </c>
      <c r="Q48" s="127"/>
      <c r="R48" s="128">
        <v>0.02</v>
      </c>
      <c r="S48" s="231">
        <f t="shared" si="3"/>
        <v>0</v>
      </c>
      <c r="T48" s="207" t="s">
        <v>719</v>
      </c>
      <c r="U48" s="129"/>
      <c r="V48" s="129"/>
      <c r="W48" s="130"/>
      <c r="X48" s="130"/>
      <c r="Y48" s="172"/>
      <c r="Z48" s="132"/>
      <c r="AA48" s="129"/>
      <c r="AB48" s="202">
        <f t="shared" si="2"/>
        <v>0</v>
      </c>
      <c r="AC48" s="235">
        <f t="shared" si="4"/>
        <v>0</v>
      </c>
      <c r="AD48" s="169"/>
      <c r="AE48" s="133"/>
    </row>
    <row r="49" spans="1:31" s="22" customFormat="1" ht="12.75">
      <c r="A49" s="199" t="s">
        <v>718</v>
      </c>
      <c r="B49" s="200" t="s">
        <v>122</v>
      </c>
      <c r="C49" s="195" t="s">
        <v>733</v>
      </c>
      <c r="D49" s="313" t="s">
        <v>145</v>
      </c>
      <c r="E49" s="314" t="s">
        <v>170</v>
      </c>
      <c r="F49" s="315" t="s">
        <v>773</v>
      </c>
      <c r="G49" s="316" t="s">
        <v>214</v>
      </c>
      <c r="H49" s="322">
        <v>1222</v>
      </c>
      <c r="I49" s="323">
        <v>1</v>
      </c>
      <c r="J49" s="314" t="s">
        <v>757</v>
      </c>
      <c r="K49" s="320"/>
      <c r="L49" s="126" t="s">
        <v>49</v>
      </c>
      <c r="M49" s="127" t="s">
        <v>114</v>
      </c>
      <c r="N49" s="205">
        <v>1</v>
      </c>
      <c r="O49" s="127">
        <v>92</v>
      </c>
      <c r="P49" s="127">
        <v>122</v>
      </c>
      <c r="Q49" s="127"/>
      <c r="R49" s="128">
        <v>0.06</v>
      </c>
      <c r="S49" s="231">
        <f t="shared" si="3"/>
        <v>0</v>
      </c>
      <c r="T49" s="207" t="s">
        <v>719</v>
      </c>
      <c r="U49" s="129"/>
      <c r="V49" s="129"/>
      <c r="W49" s="130"/>
      <c r="X49" s="130"/>
      <c r="Y49" s="172"/>
      <c r="Z49" s="132"/>
      <c r="AA49" s="129"/>
      <c r="AB49" s="202">
        <f t="shared" si="2"/>
        <v>0</v>
      </c>
      <c r="AC49" s="235">
        <f t="shared" si="4"/>
        <v>0</v>
      </c>
      <c r="AD49" s="169"/>
      <c r="AE49" s="133"/>
    </row>
    <row r="50" spans="1:31" s="22" customFormat="1" ht="12.75">
      <c r="A50" s="199" t="s">
        <v>718</v>
      </c>
      <c r="B50" s="200" t="s">
        <v>122</v>
      </c>
      <c r="C50" s="195" t="s">
        <v>733</v>
      </c>
      <c r="D50" s="313" t="s">
        <v>145</v>
      </c>
      <c r="E50" s="314" t="s">
        <v>170</v>
      </c>
      <c r="F50" s="315" t="s">
        <v>773</v>
      </c>
      <c r="G50" s="316" t="s">
        <v>217</v>
      </c>
      <c r="H50" s="322">
        <v>1222</v>
      </c>
      <c r="I50" s="323">
        <v>1</v>
      </c>
      <c r="J50" s="314" t="s">
        <v>757</v>
      </c>
      <c r="K50" s="320"/>
      <c r="L50" s="126" t="s">
        <v>49</v>
      </c>
      <c r="M50" s="127" t="s">
        <v>140</v>
      </c>
      <c r="N50" s="205">
        <v>1</v>
      </c>
      <c r="O50" s="127"/>
      <c r="P50" s="127"/>
      <c r="Q50" s="127"/>
      <c r="R50" s="128">
        <v>1</v>
      </c>
      <c r="S50" s="231">
        <f t="shared" si="3"/>
        <v>0</v>
      </c>
      <c r="T50" s="207" t="s">
        <v>719</v>
      </c>
      <c r="U50" s="129"/>
      <c r="V50" s="129"/>
      <c r="W50" s="130"/>
      <c r="X50" s="130"/>
      <c r="Y50" s="172"/>
      <c r="Z50" s="132"/>
      <c r="AA50" s="129"/>
      <c r="AB50" s="202">
        <f t="shared" si="2"/>
        <v>0</v>
      </c>
      <c r="AC50" s="235">
        <f t="shared" si="4"/>
        <v>0</v>
      </c>
      <c r="AD50" s="169"/>
      <c r="AE50" s="133"/>
    </row>
    <row r="51" spans="1:31" s="22" customFormat="1" ht="12.75">
      <c r="A51" s="199" t="s">
        <v>718</v>
      </c>
      <c r="B51" s="200" t="s">
        <v>122</v>
      </c>
      <c r="C51" s="195" t="s">
        <v>733</v>
      </c>
      <c r="D51" s="313" t="s">
        <v>145</v>
      </c>
      <c r="E51" s="314" t="s">
        <v>170</v>
      </c>
      <c r="F51" s="315" t="s">
        <v>773</v>
      </c>
      <c r="G51" s="316" t="s">
        <v>218</v>
      </c>
      <c r="H51" s="322">
        <v>1222</v>
      </c>
      <c r="I51" s="323">
        <v>1</v>
      </c>
      <c r="J51" s="314" t="s">
        <v>757</v>
      </c>
      <c r="K51" s="320"/>
      <c r="L51" s="126" t="s">
        <v>33</v>
      </c>
      <c r="M51" s="127" t="s">
        <v>216</v>
      </c>
      <c r="N51" s="205">
        <v>1</v>
      </c>
      <c r="O51" s="127"/>
      <c r="P51" s="127"/>
      <c r="Q51" s="127"/>
      <c r="R51" s="128">
        <v>0.15</v>
      </c>
      <c r="S51" s="231">
        <f t="shared" si="3"/>
        <v>0</v>
      </c>
      <c r="T51" s="207" t="s">
        <v>719</v>
      </c>
      <c r="U51" s="129"/>
      <c r="V51" s="129"/>
      <c r="W51" s="130"/>
      <c r="X51" s="130"/>
      <c r="Y51" s="172"/>
      <c r="Z51" s="132"/>
      <c r="AA51" s="129"/>
      <c r="AB51" s="202">
        <f t="shared" si="2"/>
        <v>0</v>
      </c>
      <c r="AC51" s="235">
        <f t="shared" si="4"/>
        <v>0</v>
      </c>
      <c r="AD51" s="169"/>
      <c r="AE51" s="133"/>
    </row>
    <row r="52" spans="1:31" s="22" customFormat="1" ht="13.5" thickBot="1">
      <c r="A52" s="61" t="s">
        <v>718</v>
      </c>
      <c r="B52" s="62" t="s">
        <v>122</v>
      </c>
      <c r="C52" s="194" t="s">
        <v>733</v>
      </c>
      <c r="D52" s="327" t="s">
        <v>145</v>
      </c>
      <c r="E52" s="328" t="s">
        <v>170</v>
      </c>
      <c r="F52" s="327" t="s">
        <v>773</v>
      </c>
      <c r="G52" s="329" t="s">
        <v>219</v>
      </c>
      <c r="H52" s="330">
        <v>1222</v>
      </c>
      <c r="I52" s="331">
        <v>1</v>
      </c>
      <c r="J52" s="328" t="s">
        <v>757</v>
      </c>
      <c r="K52" s="332"/>
      <c r="L52" s="63"/>
      <c r="M52" s="64" t="s">
        <v>109</v>
      </c>
      <c r="N52" s="64">
        <v>1</v>
      </c>
      <c r="O52" s="64"/>
      <c r="P52" s="64"/>
      <c r="Q52" s="64"/>
      <c r="R52" s="65"/>
      <c r="S52" s="232">
        <f t="shared" si="3"/>
        <v>0</v>
      </c>
      <c r="T52" s="166" t="s">
        <v>719</v>
      </c>
      <c r="U52" s="66"/>
      <c r="V52" s="66"/>
      <c r="W52" s="122"/>
      <c r="X52" s="122"/>
      <c r="Y52" s="173" t="s">
        <v>60</v>
      </c>
      <c r="Z52" s="68"/>
      <c r="AA52" s="66">
        <v>6</v>
      </c>
      <c r="AB52" s="268">
        <f t="shared" si="2"/>
        <v>0.36</v>
      </c>
      <c r="AC52" s="236">
        <f t="shared" si="4"/>
        <v>0</v>
      </c>
      <c r="AD52" s="170" t="s">
        <v>719</v>
      </c>
      <c r="AE52" s="69"/>
    </row>
    <row r="53" ht="12.75">
      <c r="AB53" s="269"/>
    </row>
  </sheetData>
  <sheetProtection/>
  <protectedRanges>
    <protectedRange sqref="N4:Q8" name="Plage5"/>
    <protectedRange sqref="T26:AB992" name="Plage3"/>
    <protectedRange sqref="B1:B2" name="Plage1"/>
    <protectedRange sqref="A26:R992" name="Plage2"/>
    <protectedRange sqref="AD26:AE992" name="Plage4"/>
  </protectedRanges>
  <mergeCells count="35">
    <mergeCell ref="A5:A6"/>
    <mergeCell ref="A7:A8"/>
    <mergeCell ref="A9:A10"/>
    <mergeCell ref="N10:O10"/>
    <mergeCell ref="T22:X22"/>
    <mergeCell ref="Y22:AB22"/>
    <mergeCell ref="A11:A12"/>
    <mergeCell ref="A13:A14"/>
    <mergeCell ref="A15:A16"/>
    <mergeCell ref="A22:G22"/>
    <mergeCell ref="L23:L24"/>
    <mergeCell ref="M23:M24"/>
    <mergeCell ref="N23:N24"/>
    <mergeCell ref="O23:Q23"/>
    <mergeCell ref="H22:K22"/>
    <mergeCell ref="L22:R22"/>
    <mergeCell ref="R23:R24"/>
    <mergeCell ref="S23:S24"/>
    <mergeCell ref="T23:T24"/>
    <mergeCell ref="U23:U24"/>
    <mergeCell ref="AE22:AE24"/>
    <mergeCell ref="A23:A24"/>
    <mergeCell ref="B23:F23"/>
    <mergeCell ref="G23:G24"/>
    <mergeCell ref="H23:J23"/>
    <mergeCell ref="K23:K24"/>
    <mergeCell ref="AD23:AD24"/>
    <mergeCell ref="Z23:Z24"/>
    <mergeCell ref="AA23:AA24"/>
    <mergeCell ref="AB23:AB24"/>
    <mergeCell ref="AC23:AC24"/>
    <mergeCell ref="V23:V24"/>
    <mergeCell ref="W23:W24"/>
    <mergeCell ref="X23:X24"/>
    <mergeCell ref="Y23:Y24"/>
  </mergeCells>
  <dataValidations count="6">
    <dataValidation type="list" allowBlank="1" showErrorMessage="1" prompt="&#10;" sqref="L26:L52">
      <formula1>"INFO,MOB,VER,ROC,DIV,LAB,FRAG"</formula1>
    </dataValidation>
    <dataValidation type="list" allowBlank="1" showInputMessage="1" showErrorMessage="1" sqref="Y26:Y52">
      <formula1>"DOCBUR,DOCBIBLIO"</formula1>
    </dataValidation>
    <dataValidation type="list" allowBlank="1" showInputMessage="1" showErrorMessage="1" sqref="W26:X52 AD26:AD52 Q5 T26:T52">
      <formula1>"O,N"</formula1>
    </dataValidation>
    <dataValidation type="list" allowBlank="1" showInputMessage="1" showErrorMessage="1" sqref="AD25">
      <formula1>"O/N"</formula1>
    </dataValidation>
    <dataValidation type="list" allowBlank="1" showInputMessage="1" showErrorMessage="1" sqref="N4">
      <formula1>"BUR,SALLE ENSEIGNEMENT, SALLETP, LABO,STOCK REPRO,DIVERS"</formula1>
    </dataValidation>
    <dataValidation type="list" allowBlank="1" showInputMessage="1" showErrorMessage="1" sqref="Q4">
      <formula1>"A-1,A-2,B-1,B-2,C-1,C-2,D-1,D-2,E-1,E-2,F-1,F-2"</formula1>
    </dataValidation>
  </dataValidations>
  <printOptions/>
  <pageMargins left="0.787401575" right="0.787401575" top="0.984251969" bottom="0.984251969" header="0.4921259845" footer="0.4921259845"/>
  <pageSetup orientation="portrait" paperSize="9"/>
  <ignoredErrors>
    <ignoredError sqref="E26:E52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AH40"/>
  <sheetViews>
    <sheetView zoomScalePageLayoutView="0" workbookViewId="0" topLeftCell="B16">
      <selection activeCell="F28" sqref="F28"/>
    </sheetView>
  </sheetViews>
  <sheetFormatPr defaultColWidth="11.421875" defaultRowHeight="12.75"/>
  <cols>
    <col min="1" max="1" width="15.8515625" style="5" customWidth="1"/>
    <col min="2" max="2" width="11.28125" style="5" customWidth="1"/>
    <col min="3" max="3" width="7.421875" style="5" customWidth="1"/>
    <col min="4" max="4" width="8.421875" style="5" customWidth="1"/>
    <col min="5" max="5" width="6.7109375" style="5" customWidth="1"/>
    <col min="6" max="6" width="17.28125" style="5" customWidth="1"/>
    <col min="7" max="7" width="9.57421875" style="7" customWidth="1"/>
    <col min="8" max="8" width="5.7109375" style="9" customWidth="1"/>
    <col min="9" max="9" width="4.421875" style="9" bestFit="1" customWidth="1"/>
    <col min="10" max="10" width="5.421875" style="9" bestFit="1" customWidth="1"/>
    <col min="11" max="11" width="10.00390625" style="9" customWidth="1"/>
    <col min="12" max="12" width="8.421875" style="5" customWidth="1"/>
    <col min="13" max="13" width="32.00390625" style="5" customWidth="1"/>
    <col min="14" max="14" width="3.8515625" style="5" bestFit="1" customWidth="1"/>
    <col min="15" max="15" width="5.00390625" style="5" bestFit="1" customWidth="1"/>
    <col min="16" max="16" width="6.7109375" style="5" customWidth="1"/>
    <col min="17" max="17" width="8.8515625" style="5" customWidth="1"/>
    <col min="18" max="18" width="10.7109375" style="5" customWidth="1"/>
    <col min="19" max="19" width="7.57421875" style="5" customWidth="1"/>
    <col min="20" max="20" width="8.140625" style="9" customWidth="1"/>
    <col min="21" max="22" width="9.8515625" style="9" customWidth="1"/>
    <col min="23" max="24" width="7.28125" style="9" customWidth="1"/>
    <col min="25" max="25" width="9.00390625" style="9" customWidth="1"/>
    <col min="26" max="26" width="24.140625" style="9" customWidth="1"/>
    <col min="27" max="27" width="8.00390625" style="9" bestFit="1" customWidth="1"/>
    <col min="28" max="28" width="8.7109375" style="9" bestFit="1" customWidth="1"/>
    <col min="29" max="30" width="5.7109375" style="9" bestFit="1" customWidth="1"/>
    <col min="31" max="31" width="29.140625" style="9" customWidth="1"/>
    <col min="32" max="33" width="13.7109375" style="5" customWidth="1"/>
    <col min="34" max="34" width="19.421875" style="5" customWidth="1"/>
    <col min="35" max="16384" width="11.421875" style="5" customWidth="1"/>
  </cols>
  <sheetData>
    <row r="1" spans="1:33" ht="21" customHeight="1">
      <c r="A1" s="114" t="s">
        <v>716</v>
      </c>
      <c r="B1" s="114"/>
      <c r="C1" s="117"/>
      <c r="D1" s="116"/>
      <c r="E1" s="116"/>
      <c r="F1" s="116"/>
      <c r="G1" s="116"/>
      <c r="H1" s="118"/>
      <c r="I1" s="118"/>
      <c r="J1" s="118"/>
      <c r="K1" s="118"/>
      <c r="L1" s="116"/>
      <c r="M1" s="116"/>
      <c r="N1" s="116"/>
      <c r="O1" s="116"/>
      <c r="P1" s="116"/>
      <c r="Q1" s="116"/>
      <c r="R1" s="117"/>
      <c r="S1" s="117"/>
      <c r="T1" s="118"/>
      <c r="U1" s="118"/>
      <c r="V1" s="118"/>
      <c r="W1" s="118"/>
      <c r="X1" s="119"/>
      <c r="Y1" s="119"/>
      <c r="Z1" s="119"/>
      <c r="AA1" s="119"/>
      <c r="AB1" s="119"/>
      <c r="AC1" s="119"/>
      <c r="AD1" s="119"/>
      <c r="AE1" s="118"/>
      <c r="AF1" s="2"/>
      <c r="AG1" s="2"/>
    </row>
    <row r="2" spans="1:33" ht="15.75">
      <c r="A2" s="18" t="s">
        <v>40</v>
      </c>
      <c r="B2" s="18" t="s">
        <v>145</v>
      </c>
      <c r="C2" s="19"/>
      <c r="D2" s="20"/>
      <c r="E2" s="20"/>
      <c r="F2" s="20"/>
      <c r="G2" s="20"/>
      <c r="H2" s="18"/>
      <c r="I2" s="21"/>
      <c r="J2" s="26"/>
      <c r="K2" s="19"/>
      <c r="L2" s="20"/>
      <c r="M2" s="20"/>
      <c r="N2" s="20"/>
      <c r="O2" s="20"/>
      <c r="P2" s="20"/>
      <c r="Q2" s="20"/>
      <c r="R2" s="19"/>
      <c r="S2" s="19"/>
      <c r="T2" s="21"/>
      <c r="U2" s="21"/>
      <c r="V2" s="21"/>
      <c r="W2" s="21"/>
      <c r="X2" s="250"/>
      <c r="Y2" s="250"/>
      <c r="Z2" s="250"/>
      <c r="AA2" s="250"/>
      <c r="AB2" s="250"/>
      <c r="AC2" s="250"/>
      <c r="AD2" s="250"/>
      <c r="AE2" s="21"/>
      <c r="AF2" s="2"/>
      <c r="AG2" s="2"/>
    </row>
    <row r="3" spans="1:31" s="2" customFormat="1" ht="16.5" thickBot="1">
      <c r="A3" s="137"/>
      <c r="B3" s="137"/>
      <c r="D3" s="138"/>
      <c r="E3" s="138"/>
      <c r="F3" s="138"/>
      <c r="G3" s="138"/>
      <c r="H3" s="137"/>
      <c r="I3" s="15"/>
      <c r="J3" s="143"/>
      <c r="L3" s="138"/>
      <c r="M3" s="138"/>
      <c r="N3" s="138"/>
      <c r="O3" s="138"/>
      <c r="P3" s="138"/>
      <c r="Q3" s="138"/>
      <c r="T3" s="15"/>
      <c r="U3" s="15"/>
      <c r="V3" s="15"/>
      <c r="W3" s="15"/>
      <c r="X3" s="16"/>
      <c r="Y3" s="16"/>
      <c r="Z3" s="16"/>
      <c r="AA3" s="16"/>
      <c r="AB3" s="16"/>
      <c r="AC3" s="16"/>
      <c r="AD3" s="16"/>
      <c r="AE3" s="15"/>
    </row>
    <row r="4" spans="1:31" ht="15.75">
      <c r="A4"/>
      <c r="B4"/>
      <c r="C4"/>
      <c r="D4"/>
      <c r="E4"/>
      <c r="F4"/>
      <c r="G4"/>
      <c r="H4"/>
      <c r="I4"/>
      <c r="J4"/>
      <c r="K4"/>
      <c r="L4" s="175" t="s">
        <v>67</v>
      </c>
      <c r="M4" s="176"/>
      <c r="N4" s="229" t="s">
        <v>82</v>
      </c>
      <c r="O4" s="177"/>
      <c r="P4" s="178"/>
      <c r="Q4" s="246" t="s">
        <v>68</v>
      </c>
      <c r="R4"/>
      <c r="S4" s="140"/>
      <c r="T4" s="138"/>
      <c r="U4" s="174"/>
      <c r="V4" s="174"/>
      <c r="W4" s="140"/>
      <c r="X4" s="140"/>
      <c r="Y4" s="16"/>
      <c r="Z4" s="15"/>
      <c r="AA4" s="15"/>
      <c r="AB4" s="15"/>
      <c r="AC4" s="15"/>
      <c r="AD4" s="15"/>
      <c r="AE4" s="15"/>
    </row>
    <row r="5" spans="1:31" ht="15.75">
      <c r="A5" s="408" t="s">
        <v>13</v>
      </c>
      <c r="B5" s="237" t="s">
        <v>100</v>
      </c>
      <c r="C5" s="187" t="s">
        <v>68</v>
      </c>
      <c r="D5" s="138"/>
      <c r="E5" s="138"/>
      <c r="F5" s="138"/>
      <c r="G5" s="138"/>
      <c r="H5" s="15"/>
      <c r="I5" s="15"/>
      <c r="J5" s="143"/>
      <c r="K5" s="2"/>
      <c r="L5" s="179" t="s">
        <v>98</v>
      </c>
      <c r="M5" s="180"/>
      <c r="N5" s="180"/>
      <c r="O5" s="181"/>
      <c r="P5" s="182"/>
      <c r="Q5" s="247" t="s">
        <v>99</v>
      </c>
      <c r="R5"/>
      <c r="S5" s="244"/>
      <c r="T5" s="138"/>
      <c r="U5" s="139"/>
      <c r="V5" s="139"/>
      <c r="W5" s="140"/>
      <c r="X5" s="141"/>
      <c r="Y5" s="16"/>
      <c r="Z5" s="15"/>
      <c r="AA5" s="15"/>
      <c r="AB5" s="15"/>
      <c r="AC5" s="15"/>
      <c r="AD5" s="15"/>
      <c r="AE5" s="15"/>
    </row>
    <row r="6" spans="1:31" ht="15.75">
      <c r="A6" s="409"/>
      <c r="B6" s="187"/>
      <c r="C6" s="187" t="s">
        <v>69</v>
      </c>
      <c r="D6" s="138"/>
      <c r="E6" s="138"/>
      <c r="F6" s="138"/>
      <c r="G6" s="138"/>
      <c r="H6" s="15"/>
      <c r="I6" s="15"/>
      <c r="J6" s="143"/>
      <c r="K6" s="2"/>
      <c r="L6" s="179" t="s">
        <v>101</v>
      </c>
      <c r="M6" s="180"/>
      <c r="N6" s="180"/>
      <c r="O6" s="181"/>
      <c r="P6" s="182"/>
      <c r="Q6" s="248">
        <v>0</v>
      </c>
      <c r="R6"/>
      <c r="S6" s="244"/>
      <c r="T6" s="138"/>
      <c r="U6" s="139"/>
      <c r="V6" s="139"/>
      <c r="W6" s="140"/>
      <c r="X6" s="141"/>
      <c r="Y6" s="16"/>
      <c r="Z6" s="15"/>
      <c r="AA6" s="15"/>
      <c r="AB6" s="15"/>
      <c r="AC6" s="15"/>
      <c r="AD6" s="15"/>
      <c r="AE6" s="15"/>
    </row>
    <row r="7" spans="1:31" ht="18" customHeight="1">
      <c r="A7" s="408" t="s">
        <v>66</v>
      </c>
      <c r="B7" s="237" t="s">
        <v>100</v>
      </c>
      <c r="C7" s="187" t="s">
        <v>70</v>
      </c>
      <c r="D7" s="138"/>
      <c r="E7" s="138"/>
      <c r="F7" s="138"/>
      <c r="G7" s="138"/>
      <c r="H7" s="15"/>
      <c r="I7" s="15"/>
      <c r="J7" s="143"/>
      <c r="K7" s="2"/>
      <c r="L7" s="179" t="s">
        <v>103</v>
      </c>
      <c r="M7" s="180"/>
      <c r="N7" s="180"/>
      <c r="O7" s="181"/>
      <c r="P7" s="182"/>
      <c r="Q7" s="251" t="e">
        <f>Q8/Q6</f>
        <v>#DIV/0!</v>
      </c>
      <c r="R7"/>
      <c r="S7" s="244"/>
      <c r="T7" s="138"/>
      <c r="U7" s="139"/>
      <c r="V7" s="139"/>
      <c r="W7" s="140"/>
      <c r="X7" s="141"/>
      <c r="Y7" s="16"/>
      <c r="Z7" s="15"/>
      <c r="AA7" s="15"/>
      <c r="AB7" s="15"/>
      <c r="AC7" s="15"/>
      <c r="AD7" s="15"/>
      <c r="AE7" s="15"/>
    </row>
    <row r="8" spans="1:31" ht="16.5" thickBot="1">
      <c r="A8" s="409"/>
      <c r="B8" s="187"/>
      <c r="C8" s="187" t="s">
        <v>71</v>
      </c>
      <c r="D8" s="138"/>
      <c r="E8" s="138"/>
      <c r="F8" s="138"/>
      <c r="G8" s="138"/>
      <c r="H8" s="15"/>
      <c r="I8" s="15"/>
      <c r="J8" s="143"/>
      <c r="K8" s="2"/>
      <c r="L8" s="183" t="s">
        <v>102</v>
      </c>
      <c r="M8" s="184"/>
      <c r="N8" s="184"/>
      <c r="O8" s="185"/>
      <c r="P8" s="186"/>
      <c r="Q8" s="249">
        <f>SUM($R$26:$R$983)+SUM($AB$26:$AB$983)</f>
        <v>6.266</v>
      </c>
      <c r="R8"/>
      <c r="S8" s="244"/>
      <c r="T8" s="138"/>
      <c r="U8" s="139"/>
      <c r="V8" s="139"/>
      <c r="W8" s="140"/>
      <c r="X8" s="142"/>
      <c r="Y8" s="16"/>
      <c r="Z8" s="15"/>
      <c r="AA8" s="15"/>
      <c r="AB8" s="15"/>
      <c r="AC8" s="15"/>
      <c r="AD8" s="15"/>
      <c r="AE8" s="15"/>
    </row>
    <row r="9" spans="1:31" ht="16.5" thickBot="1">
      <c r="A9" s="408" t="s">
        <v>14</v>
      </c>
      <c r="B9" s="237" t="s">
        <v>100</v>
      </c>
      <c r="C9" s="187" t="s">
        <v>72</v>
      </c>
      <c r="D9" s="138"/>
      <c r="E9" s="138"/>
      <c r="F9" s="138"/>
      <c r="G9" s="138"/>
      <c r="H9" s="15"/>
      <c r="I9" s="15"/>
      <c r="J9" s="143"/>
      <c r="K9" s="2"/>
      <c r="L9" s="137"/>
      <c r="M9" s="138"/>
      <c r="N9" s="138"/>
      <c r="O9" s="139"/>
      <c r="P9" s="140"/>
      <c r="Q9" s="142"/>
      <c r="R9" s="244"/>
      <c r="S9" s="244"/>
      <c r="T9" s="138"/>
      <c r="U9" s="139"/>
      <c r="V9" s="139"/>
      <c r="W9" s="140"/>
      <c r="X9" s="142"/>
      <c r="Y9" s="16"/>
      <c r="Z9" s="15"/>
      <c r="AA9" s="15"/>
      <c r="AB9" s="15"/>
      <c r="AC9" s="15"/>
      <c r="AD9" s="15"/>
      <c r="AE9" s="15"/>
    </row>
    <row r="10" spans="1:31" ht="24" customHeight="1" thickBot="1">
      <c r="A10" s="409"/>
      <c r="B10" s="187"/>
      <c r="C10" s="187" t="s">
        <v>73</v>
      </c>
      <c r="D10" s="138"/>
      <c r="E10" s="138"/>
      <c r="F10" s="138"/>
      <c r="G10" s="138"/>
      <c r="H10" s="15"/>
      <c r="I10" s="15"/>
      <c r="J10" s="143"/>
      <c r="K10" s="2"/>
      <c r="L10" s="239" t="s">
        <v>42</v>
      </c>
      <c r="M10" s="240"/>
      <c r="N10" s="406" t="s">
        <v>94</v>
      </c>
      <c r="O10" s="407"/>
      <c r="P10" s="230" t="s">
        <v>59</v>
      </c>
      <c r="Q10" s="230" t="s">
        <v>91</v>
      </c>
      <c r="R10" s="244"/>
      <c r="S10" s="244"/>
      <c r="T10" s="138"/>
      <c r="U10" s="139"/>
      <c r="V10" s="139"/>
      <c r="W10" s="140"/>
      <c r="X10" s="142"/>
      <c r="Y10" s="16"/>
      <c r="Z10" s="15"/>
      <c r="AA10" s="15"/>
      <c r="AB10" s="15"/>
      <c r="AC10" s="15"/>
      <c r="AD10" s="15"/>
      <c r="AE10" s="15"/>
    </row>
    <row r="11" spans="1:31" ht="16.5" thickBot="1">
      <c r="A11" s="408" t="s">
        <v>11</v>
      </c>
      <c r="B11" s="237" t="s">
        <v>100</v>
      </c>
      <c r="C11" s="187" t="s">
        <v>74</v>
      </c>
      <c r="D11" s="138"/>
      <c r="E11" s="138"/>
      <c r="F11" s="138"/>
      <c r="G11" s="138"/>
      <c r="H11" s="15"/>
      <c r="I11" s="15"/>
      <c r="J11" s="143"/>
      <c r="K11" s="2"/>
      <c r="L11" s="241" t="s">
        <v>83</v>
      </c>
      <c r="M11" s="242"/>
      <c r="N11" s="238"/>
      <c r="O11" s="243">
        <f>SUMIF($L$26:$L$983,"INFO",$R$26:$R$983)</f>
        <v>0.44999999999999996</v>
      </c>
      <c r="P11" s="233">
        <f>SUMIF($L$26:$L$983,"INFO",$S$26:$S$983)</f>
        <v>0</v>
      </c>
      <c r="Q11" s="234">
        <f>O11-P11</f>
        <v>0.44999999999999996</v>
      </c>
      <c r="R11" s="244"/>
      <c r="S11" s="244"/>
      <c r="T11" s="138"/>
      <c r="U11" s="139"/>
      <c r="V11" s="139"/>
      <c r="W11" s="140"/>
      <c r="X11" s="142"/>
      <c r="Y11" s="16"/>
      <c r="Z11" s="15"/>
      <c r="AA11" s="15"/>
      <c r="AB11" s="15"/>
      <c r="AC11" s="15"/>
      <c r="AD11" s="15"/>
      <c r="AE11" s="15"/>
    </row>
    <row r="12" spans="1:31" ht="16.5" thickBot="1">
      <c r="A12" s="409"/>
      <c r="B12" s="187"/>
      <c r="C12" s="187" t="s">
        <v>75</v>
      </c>
      <c r="D12" s="138"/>
      <c r="E12" s="138"/>
      <c r="F12" s="138"/>
      <c r="G12" s="138"/>
      <c r="H12" s="15"/>
      <c r="I12" s="15"/>
      <c r="J12" s="143"/>
      <c r="K12" s="2"/>
      <c r="L12" s="241" t="s">
        <v>84</v>
      </c>
      <c r="M12" s="242"/>
      <c r="N12" s="238"/>
      <c r="O12" s="233">
        <f>SUMIF($L$26:$L$983,"MOB",$R$26:$R$983)</f>
        <v>5.39</v>
      </c>
      <c r="P12" s="233">
        <f>SUMIF($L$26:$L$983,"MOB",$S$26:$S$983)</f>
        <v>0</v>
      </c>
      <c r="Q12" s="234">
        <f aca="true" t="shared" si="0" ref="Q12:Q19">O12-P12</f>
        <v>5.39</v>
      </c>
      <c r="R12" s="244"/>
      <c r="S12" s="244"/>
      <c r="T12" s="138"/>
      <c r="U12" s="139"/>
      <c r="V12" s="139"/>
      <c r="W12" s="140"/>
      <c r="X12" s="142"/>
      <c r="Y12" s="16"/>
      <c r="Z12" s="15"/>
      <c r="AA12" s="15"/>
      <c r="AB12" s="15"/>
      <c r="AC12" s="15"/>
      <c r="AD12" s="15"/>
      <c r="AE12" s="15"/>
    </row>
    <row r="13" spans="1:31" ht="16.5" thickBot="1">
      <c r="A13" s="408" t="s">
        <v>15</v>
      </c>
      <c r="B13" s="237" t="s">
        <v>100</v>
      </c>
      <c r="C13" s="187" t="s">
        <v>76</v>
      </c>
      <c r="D13" s="138"/>
      <c r="E13" s="138"/>
      <c r="F13" s="138"/>
      <c r="G13" s="138"/>
      <c r="H13" s="15"/>
      <c r="I13" s="15"/>
      <c r="J13" s="143"/>
      <c r="K13" s="2"/>
      <c r="L13" s="241" t="s">
        <v>85</v>
      </c>
      <c r="M13" s="242"/>
      <c r="N13" s="238"/>
      <c r="O13" s="233">
        <f>SUMIF($L$26:$L$976,"DIV",$R$26:$R$976)</f>
        <v>0.426</v>
      </c>
      <c r="P13" s="233">
        <f>SUMIF($L$26:$L$983,"DIV",$S$26:$S$983)</f>
        <v>0</v>
      </c>
      <c r="Q13" s="234">
        <f t="shared" si="0"/>
        <v>0.426</v>
      </c>
      <c r="R13" s="244"/>
      <c r="S13" s="244"/>
      <c r="T13" s="138"/>
      <c r="U13" s="139"/>
      <c r="V13" s="139"/>
      <c r="W13" s="140"/>
      <c r="X13" s="142"/>
      <c r="Y13" s="16"/>
      <c r="Z13" s="15"/>
      <c r="AA13" s="15"/>
      <c r="AB13" s="15"/>
      <c r="AC13" s="15"/>
      <c r="AD13" s="15"/>
      <c r="AE13" s="15"/>
    </row>
    <row r="14" spans="1:34" s="28" customFormat="1" ht="15.75" thickBot="1">
      <c r="A14" s="409"/>
      <c r="B14" s="187"/>
      <c r="C14" s="187" t="s">
        <v>77</v>
      </c>
      <c r="D14" s="27"/>
      <c r="E14" s="27"/>
      <c r="F14" s="27"/>
      <c r="G14" s="27"/>
      <c r="H14" s="11"/>
      <c r="I14" s="10"/>
      <c r="J14" s="10"/>
      <c r="K14" s="10"/>
      <c r="L14" s="241" t="s">
        <v>86</v>
      </c>
      <c r="M14" s="242"/>
      <c r="N14" s="238"/>
      <c r="O14" s="233">
        <f>SUMIF($L$26:$L$976,"LAB",$R$26:$R$976)</f>
        <v>0</v>
      </c>
      <c r="P14" s="233">
        <f>SUMIF($L$26:$L$983,"LAB",$S$26:$S$983)</f>
        <v>0</v>
      </c>
      <c r="Q14" s="234">
        <f t="shared" si="0"/>
        <v>0</v>
      </c>
      <c r="R14" s="245"/>
      <c r="S14" s="245"/>
      <c r="T14" s="11"/>
      <c r="U14" s="11"/>
      <c r="V14" s="11"/>
      <c r="W14" s="11"/>
      <c r="X14" s="10"/>
      <c r="Y14" s="10"/>
      <c r="Z14" s="10"/>
      <c r="AA14" s="10"/>
      <c r="AB14" s="10"/>
      <c r="AC14" s="10"/>
      <c r="AD14" s="10"/>
      <c r="AE14" s="11"/>
      <c r="AF14" s="27"/>
      <c r="AG14" s="27"/>
      <c r="AH14" s="8"/>
    </row>
    <row r="15" spans="1:31" ht="16.5" thickBot="1">
      <c r="A15" s="408" t="s">
        <v>65</v>
      </c>
      <c r="B15" s="237" t="s">
        <v>100</v>
      </c>
      <c r="C15" s="187" t="s">
        <v>78</v>
      </c>
      <c r="D15" s="138"/>
      <c r="E15" s="138"/>
      <c r="F15" s="138"/>
      <c r="G15" s="138"/>
      <c r="H15" s="15"/>
      <c r="I15" s="15"/>
      <c r="J15" s="143"/>
      <c r="K15" s="2"/>
      <c r="L15" s="241" t="s">
        <v>87</v>
      </c>
      <c r="M15" s="242"/>
      <c r="N15" s="238"/>
      <c r="O15" s="233">
        <f>SUMIF($L$26:$L$976,"FRAG",$R$26:$R$976)</f>
        <v>0</v>
      </c>
      <c r="P15" s="233">
        <f>SUMIF($L$26:$L$983,"FRAG",$S$26:$S$983)</f>
        <v>0</v>
      </c>
      <c r="Q15" s="234">
        <f t="shared" si="0"/>
        <v>0</v>
      </c>
      <c r="R15" s="244"/>
      <c r="S15" s="244"/>
      <c r="T15" s="138"/>
      <c r="U15" s="139"/>
      <c r="V15" s="139"/>
      <c r="W15" s="140"/>
      <c r="X15" s="142"/>
      <c r="Y15" s="16"/>
      <c r="Z15" s="15"/>
      <c r="AA15" s="15"/>
      <c r="AB15" s="15"/>
      <c r="AC15" s="15"/>
      <c r="AD15" s="15"/>
      <c r="AE15" s="15"/>
    </row>
    <row r="16" spans="1:31" ht="16.5" thickBot="1">
      <c r="A16" s="409"/>
      <c r="B16" s="187"/>
      <c r="C16" s="187" t="s">
        <v>79</v>
      </c>
      <c r="D16" s="138"/>
      <c r="E16" s="138"/>
      <c r="F16" s="138"/>
      <c r="G16" s="138"/>
      <c r="H16" s="15"/>
      <c r="I16" s="15"/>
      <c r="J16" s="143"/>
      <c r="K16" s="2"/>
      <c r="L16" s="241" t="s">
        <v>88</v>
      </c>
      <c r="M16" s="242"/>
      <c r="N16" s="238"/>
      <c r="O16" s="233">
        <f>SUMIF($L$26:$L$976,"VER",$R$26:$R$976)</f>
        <v>0</v>
      </c>
      <c r="P16" s="233">
        <f>SUMIF($L$26:$L$983,"VER",$S$26:$S$983)</f>
        <v>0</v>
      </c>
      <c r="Q16" s="234">
        <f t="shared" si="0"/>
        <v>0</v>
      </c>
      <c r="R16" s="244"/>
      <c r="S16" s="244"/>
      <c r="T16" s="138"/>
      <c r="U16" s="139"/>
      <c r="V16" s="139"/>
      <c r="W16" s="140"/>
      <c r="X16" s="142"/>
      <c r="Y16" s="16"/>
      <c r="Z16" s="15"/>
      <c r="AA16" s="15"/>
      <c r="AB16" s="15"/>
      <c r="AC16" s="15"/>
      <c r="AD16" s="15"/>
      <c r="AE16" s="15"/>
    </row>
    <row r="17" spans="1:31" ht="16.5" thickBot="1">
      <c r="A17" s="137"/>
      <c r="B17" s="137"/>
      <c r="C17" s="2"/>
      <c r="D17" s="138"/>
      <c r="E17" s="138"/>
      <c r="F17" s="138"/>
      <c r="G17" s="138"/>
      <c r="H17" s="15"/>
      <c r="I17" s="15"/>
      <c r="J17" s="143"/>
      <c r="K17" s="2"/>
      <c r="L17" s="241" t="s">
        <v>89</v>
      </c>
      <c r="M17" s="242"/>
      <c r="N17" s="238"/>
      <c r="O17" s="233">
        <f>SUMIF($L$26:$L$983,"ROC",$R$26:$R$983)</f>
        <v>0</v>
      </c>
      <c r="P17" s="233">
        <f>SUMIF($L$26:$L$983,"ROC",$S$26:$S$983)</f>
        <v>0</v>
      </c>
      <c r="Q17" s="234">
        <f t="shared" si="0"/>
        <v>0</v>
      </c>
      <c r="R17" s="244"/>
      <c r="S17" s="244"/>
      <c r="T17" s="138"/>
      <c r="U17" s="139"/>
      <c r="V17" s="139"/>
      <c r="W17" s="140"/>
      <c r="X17" s="142"/>
      <c r="Y17" s="16"/>
      <c r="Z17" s="15"/>
      <c r="AA17" s="15"/>
      <c r="AB17" s="15"/>
      <c r="AC17" s="15"/>
      <c r="AD17" s="15"/>
      <c r="AE17" s="15"/>
    </row>
    <row r="18" spans="1:34" s="28" customFormat="1" ht="15.75" thickBot="1">
      <c r="A18" s="50"/>
      <c r="B18" s="27"/>
      <c r="C18" s="29"/>
      <c r="D18" s="27"/>
      <c r="E18" s="27"/>
      <c r="F18" s="27"/>
      <c r="G18" s="27"/>
      <c r="H18" s="11"/>
      <c r="I18" s="10"/>
      <c r="J18" s="10"/>
      <c r="K18" s="10"/>
      <c r="L18" s="241" t="s">
        <v>96</v>
      </c>
      <c r="M18" s="242"/>
      <c r="N18" s="238"/>
      <c r="O18" s="233">
        <f>SUMIF($Y$26:$Y$983,"DOCBUR",$AB$26:$AB$983)</f>
        <v>0</v>
      </c>
      <c r="P18" s="233">
        <f>SUMIF($Y$26:$Y$983,"DOCBUR",$AC$26:$AC$983)</f>
        <v>0</v>
      </c>
      <c r="Q18" s="234">
        <f t="shared" si="0"/>
        <v>0</v>
      </c>
      <c r="R18" s="245"/>
      <c r="S18" s="245"/>
      <c r="T18" s="11"/>
      <c r="U18" s="11"/>
      <c r="V18" s="11"/>
      <c r="W18" s="11"/>
      <c r="X18" s="10"/>
      <c r="Y18" s="10"/>
      <c r="Z18" s="10"/>
      <c r="AA18" s="10"/>
      <c r="AB18" s="10"/>
      <c r="AC18" s="10"/>
      <c r="AD18" s="10"/>
      <c r="AE18" s="11"/>
      <c r="AF18" s="27"/>
      <c r="AG18" s="27"/>
      <c r="AH18" s="8"/>
    </row>
    <row r="19" spans="1:31" ht="16.5" thickBot="1">
      <c r="A19" s="137"/>
      <c r="B19" s="137"/>
      <c r="C19" s="2"/>
      <c r="D19" s="138"/>
      <c r="E19" s="138"/>
      <c r="F19" s="138"/>
      <c r="G19" s="138"/>
      <c r="H19" s="15"/>
      <c r="I19" s="15"/>
      <c r="J19" s="143"/>
      <c r="K19" s="2"/>
      <c r="L19" s="241" t="s">
        <v>97</v>
      </c>
      <c r="M19" s="242"/>
      <c r="N19" s="238"/>
      <c r="O19" s="233">
        <f>SUMIF($Y$26:$Y$983,"DOCBIBLIO",$AB$26:$AB$983)</f>
        <v>0</v>
      </c>
      <c r="P19" s="233">
        <f>SUMIF($Y$26:$Y$983,"DOCBIBLIO",$AC$26:$AC$983)</f>
        <v>0</v>
      </c>
      <c r="Q19" s="234">
        <f t="shared" si="0"/>
        <v>0</v>
      </c>
      <c r="R19" s="244"/>
      <c r="S19" s="244"/>
      <c r="T19" s="138"/>
      <c r="U19" s="139"/>
      <c r="V19" s="139"/>
      <c r="W19" s="140"/>
      <c r="X19" s="142"/>
      <c r="Y19" s="16"/>
      <c r="Z19" s="15"/>
      <c r="AA19" s="15"/>
      <c r="AB19" s="15"/>
      <c r="AC19" s="15"/>
      <c r="AD19" s="15"/>
      <c r="AE19" s="15"/>
    </row>
    <row r="20" spans="1:31" ht="15.75">
      <c r="A20" s="137"/>
      <c r="B20" s="137"/>
      <c r="C20" s="2"/>
      <c r="D20" s="138"/>
      <c r="E20" s="138"/>
      <c r="F20" s="138"/>
      <c r="G20" s="138"/>
      <c r="H20" s="15"/>
      <c r="I20" s="15"/>
      <c r="J20" s="143"/>
      <c r="K20" s="2"/>
      <c r="L20" s="137"/>
      <c r="M20" s="138"/>
      <c r="N20" s="138"/>
      <c r="O20" s="139"/>
      <c r="P20" s="140"/>
      <c r="Q20" s="142"/>
      <c r="R20" s="244"/>
      <c r="S20" s="244"/>
      <c r="T20" s="138"/>
      <c r="U20" s="139"/>
      <c r="V20" s="139"/>
      <c r="W20" s="140"/>
      <c r="X20" s="142"/>
      <c r="Y20" s="16"/>
      <c r="Z20" s="15"/>
      <c r="AA20" s="15"/>
      <c r="AB20" s="15"/>
      <c r="AC20" s="15"/>
      <c r="AD20" s="15"/>
      <c r="AE20" s="15"/>
    </row>
    <row r="21" spans="1:34" s="28" customFormat="1" ht="13.5" thickBot="1">
      <c r="A21" s="50"/>
      <c r="B21" s="27"/>
      <c r="C21" s="29"/>
      <c r="D21" s="27"/>
      <c r="E21" s="27"/>
      <c r="F21" s="27"/>
      <c r="G21" s="27"/>
      <c r="H21" s="11"/>
      <c r="I21" s="10"/>
      <c r="J21" s="10"/>
      <c r="K21" s="10"/>
      <c r="L21" s="27"/>
      <c r="M21" s="27"/>
      <c r="N21" s="27"/>
      <c r="O21" s="27"/>
      <c r="P21" s="27"/>
      <c r="Q21" s="27"/>
      <c r="R21" s="27"/>
      <c r="S21" s="27"/>
      <c r="T21" s="11"/>
      <c r="U21" s="11"/>
      <c r="V21" s="11"/>
      <c r="W21" s="11"/>
      <c r="X21" s="10"/>
      <c r="Y21" s="10"/>
      <c r="Z21" s="10"/>
      <c r="AA21" s="10"/>
      <c r="AB21" s="10"/>
      <c r="AC21" s="10"/>
      <c r="AD21" s="10"/>
      <c r="AE21" s="11"/>
      <c r="AF21" s="27"/>
      <c r="AG21" s="27"/>
      <c r="AH21" s="8"/>
    </row>
    <row r="22" spans="1:31" ht="12.75">
      <c r="A22" s="375" t="s">
        <v>16</v>
      </c>
      <c r="B22" s="376"/>
      <c r="C22" s="377"/>
      <c r="D22" s="377"/>
      <c r="E22" s="377"/>
      <c r="F22" s="377"/>
      <c r="G22" s="378"/>
      <c r="H22" s="372" t="s">
        <v>27</v>
      </c>
      <c r="I22" s="373"/>
      <c r="J22" s="373"/>
      <c r="K22" s="374"/>
      <c r="L22" s="372" t="s">
        <v>55</v>
      </c>
      <c r="M22" s="373"/>
      <c r="N22" s="373"/>
      <c r="O22" s="373"/>
      <c r="P22" s="373"/>
      <c r="Q22" s="373"/>
      <c r="R22" s="374"/>
      <c r="S22" s="163"/>
      <c r="T22" s="390" t="s">
        <v>95</v>
      </c>
      <c r="U22" s="391"/>
      <c r="V22" s="391"/>
      <c r="W22" s="391"/>
      <c r="X22" s="391"/>
      <c r="Y22" s="404" t="s">
        <v>35</v>
      </c>
      <c r="Z22" s="405"/>
      <c r="AA22" s="405"/>
      <c r="AB22" s="405"/>
      <c r="AC22" s="191"/>
      <c r="AD22" s="167"/>
      <c r="AE22" s="395" t="s">
        <v>0</v>
      </c>
    </row>
    <row r="23" spans="1:31" ht="12.75" customHeight="1">
      <c r="A23" s="382" t="s">
        <v>24</v>
      </c>
      <c r="B23" s="384" t="s">
        <v>25</v>
      </c>
      <c r="C23" s="385"/>
      <c r="D23" s="385"/>
      <c r="E23" s="385"/>
      <c r="F23" s="386"/>
      <c r="G23" s="383" t="s">
        <v>19</v>
      </c>
      <c r="H23" s="379"/>
      <c r="I23" s="380"/>
      <c r="J23" s="380"/>
      <c r="K23" s="381" t="s">
        <v>22</v>
      </c>
      <c r="L23" s="392" t="s">
        <v>4</v>
      </c>
      <c r="M23" s="393" t="s">
        <v>26</v>
      </c>
      <c r="N23" s="393" t="s">
        <v>20</v>
      </c>
      <c r="O23" s="380" t="s">
        <v>30</v>
      </c>
      <c r="P23" s="380"/>
      <c r="Q23" s="380"/>
      <c r="R23" s="388" t="s">
        <v>722</v>
      </c>
      <c r="S23" s="388" t="s">
        <v>92</v>
      </c>
      <c r="T23" s="379" t="s">
        <v>90</v>
      </c>
      <c r="U23" s="387" t="s">
        <v>44</v>
      </c>
      <c r="V23" s="387" t="s">
        <v>93</v>
      </c>
      <c r="W23" s="387" t="s">
        <v>48</v>
      </c>
      <c r="X23" s="394" t="s">
        <v>45</v>
      </c>
      <c r="Y23" s="401" t="s">
        <v>31</v>
      </c>
      <c r="Z23" s="399" t="s">
        <v>26</v>
      </c>
      <c r="AA23" s="399" t="s">
        <v>724</v>
      </c>
      <c r="AB23" s="399" t="s">
        <v>723</v>
      </c>
      <c r="AC23" s="387" t="s">
        <v>92</v>
      </c>
      <c r="AD23" s="398" t="s">
        <v>56</v>
      </c>
      <c r="AE23" s="396"/>
    </row>
    <row r="24" spans="1:31" ht="23.25" customHeight="1">
      <c r="A24" s="382"/>
      <c r="B24" s="25" t="s">
        <v>37</v>
      </c>
      <c r="C24" s="51" t="s">
        <v>17</v>
      </c>
      <c r="D24" s="51" t="s">
        <v>18</v>
      </c>
      <c r="E24" s="51" t="s">
        <v>23</v>
      </c>
      <c r="F24" s="120" t="s">
        <v>41</v>
      </c>
      <c r="G24" s="383" t="s">
        <v>19</v>
      </c>
      <c r="H24" s="123" t="s">
        <v>17</v>
      </c>
      <c r="I24" s="12" t="s">
        <v>18</v>
      </c>
      <c r="J24" s="12" t="s">
        <v>19</v>
      </c>
      <c r="K24" s="381"/>
      <c r="L24" s="392"/>
      <c r="M24" s="393" t="s">
        <v>26</v>
      </c>
      <c r="N24" s="393" t="s">
        <v>20</v>
      </c>
      <c r="O24" s="51" t="s">
        <v>80</v>
      </c>
      <c r="P24" s="51" t="s">
        <v>81</v>
      </c>
      <c r="Q24" s="51" t="s">
        <v>21</v>
      </c>
      <c r="R24" s="410"/>
      <c r="S24" s="389"/>
      <c r="T24" s="379"/>
      <c r="U24" s="387"/>
      <c r="V24" s="387"/>
      <c r="W24" s="387"/>
      <c r="X24" s="387"/>
      <c r="Y24" s="402"/>
      <c r="Z24" s="400"/>
      <c r="AA24" s="400"/>
      <c r="AB24" s="400"/>
      <c r="AC24" s="403"/>
      <c r="AD24" s="398"/>
      <c r="AE24" s="397"/>
    </row>
    <row r="25" spans="1:31" ht="12.75">
      <c r="A25" s="213"/>
      <c r="B25" s="214"/>
      <c r="C25" s="215"/>
      <c r="D25" s="215"/>
      <c r="E25" s="215"/>
      <c r="F25" s="215"/>
      <c r="G25" s="216"/>
      <c r="H25" s="217"/>
      <c r="I25" s="218"/>
      <c r="J25" s="218"/>
      <c r="K25" s="219"/>
      <c r="L25" s="213"/>
      <c r="M25" s="220"/>
      <c r="N25" s="220"/>
      <c r="O25" s="215"/>
      <c r="P25" s="215"/>
      <c r="Q25" s="215"/>
      <c r="R25" s="221"/>
      <c r="S25" s="222"/>
      <c r="T25" s="223"/>
      <c r="U25" s="223"/>
      <c r="V25" s="223"/>
      <c r="W25" s="223"/>
      <c r="X25" s="223"/>
      <c r="Y25" s="225"/>
      <c r="Z25" s="223"/>
      <c r="AA25" s="223"/>
      <c r="AB25" s="223"/>
      <c r="AC25" s="223"/>
      <c r="AD25" s="224"/>
      <c r="AE25" s="221"/>
    </row>
    <row r="26" spans="1:31" s="22" customFormat="1" ht="12.75">
      <c r="A26" s="199" t="s">
        <v>718</v>
      </c>
      <c r="B26" s="200" t="s">
        <v>122</v>
      </c>
      <c r="C26" s="339" t="s">
        <v>733</v>
      </c>
      <c r="D26" s="345" t="s">
        <v>145</v>
      </c>
      <c r="E26" s="346" t="s">
        <v>171</v>
      </c>
      <c r="F26" s="354" t="s">
        <v>807</v>
      </c>
      <c r="G26" s="348" t="s">
        <v>219</v>
      </c>
      <c r="H26" s="353">
        <v>1222</v>
      </c>
      <c r="I26" s="354">
        <v>1</v>
      </c>
      <c r="J26" s="367" t="s">
        <v>806</v>
      </c>
      <c r="K26" s="355"/>
      <c r="L26" s="201" t="s">
        <v>32</v>
      </c>
      <c r="M26" s="205" t="s">
        <v>149</v>
      </c>
      <c r="N26" s="205">
        <v>1</v>
      </c>
      <c r="O26" s="205">
        <v>160</v>
      </c>
      <c r="P26" s="205">
        <v>80</v>
      </c>
      <c r="Q26" s="205">
        <v>73</v>
      </c>
      <c r="R26" s="206">
        <v>0.92</v>
      </c>
      <c r="S26" s="231">
        <f>IF(T26="O",R26,0)</f>
        <v>0</v>
      </c>
      <c r="T26" s="207" t="s">
        <v>719</v>
      </c>
      <c r="U26" s="202"/>
      <c r="V26" s="202"/>
      <c r="W26" s="208"/>
      <c r="X26" s="208"/>
      <c r="Y26" s="209"/>
      <c r="Z26" s="210"/>
      <c r="AA26" s="202"/>
      <c r="AB26" s="202"/>
      <c r="AC26" s="235">
        <f>IF(AD26="O",AB26,0)</f>
        <v>0</v>
      </c>
      <c r="AD26" s="211"/>
      <c r="AE26" s="212"/>
    </row>
    <row r="27" spans="1:31" s="22" customFormat="1" ht="12.75">
      <c r="A27" s="199" t="s">
        <v>718</v>
      </c>
      <c r="B27" s="200" t="s">
        <v>122</v>
      </c>
      <c r="C27" s="339" t="s">
        <v>733</v>
      </c>
      <c r="D27" s="345" t="s">
        <v>145</v>
      </c>
      <c r="E27" s="346" t="s">
        <v>171</v>
      </c>
      <c r="F27" s="354"/>
      <c r="G27" s="348" t="s">
        <v>221</v>
      </c>
      <c r="H27" s="353"/>
      <c r="I27" s="354"/>
      <c r="J27" s="367"/>
      <c r="K27" s="355" t="s">
        <v>768</v>
      </c>
      <c r="L27" s="201" t="s">
        <v>32</v>
      </c>
      <c r="M27" s="205" t="s">
        <v>149</v>
      </c>
      <c r="N27" s="205">
        <v>1</v>
      </c>
      <c r="O27" s="205">
        <v>160</v>
      </c>
      <c r="P27" s="205">
        <v>80</v>
      </c>
      <c r="Q27" s="205">
        <v>73</v>
      </c>
      <c r="R27" s="206">
        <v>0.92</v>
      </c>
      <c r="S27" s="231">
        <f>IF(T27="O",R27,0)</f>
        <v>0</v>
      </c>
      <c r="T27" s="207" t="s">
        <v>719</v>
      </c>
      <c r="U27" s="202"/>
      <c r="V27" s="202"/>
      <c r="W27" s="208"/>
      <c r="X27" s="208"/>
      <c r="Y27" s="209"/>
      <c r="Z27" s="210"/>
      <c r="AA27" s="202"/>
      <c r="AB27" s="202"/>
      <c r="AC27" s="235">
        <f>IF(AD27="O",AB27,0)</f>
        <v>0</v>
      </c>
      <c r="AD27" s="211"/>
      <c r="AE27" s="212"/>
    </row>
    <row r="28" spans="1:31" s="22" customFormat="1" ht="12.75">
      <c r="A28" s="199" t="s">
        <v>718</v>
      </c>
      <c r="B28" s="200" t="s">
        <v>122</v>
      </c>
      <c r="C28" s="339" t="s">
        <v>733</v>
      </c>
      <c r="D28" s="345" t="s">
        <v>145</v>
      </c>
      <c r="E28" s="346" t="s">
        <v>171</v>
      </c>
      <c r="F28" s="347" t="s">
        <v>792</v>
      </c>
      <c r="G28" s="348" t="s">
        <v>222</v>
      </c>
      <c r="H28" s="349">
        <v>1222</v>
      </c>
      <c r="I28" s="350">
        <v>2</v>
      </c>
      <c r="J28" s="351" t="s">
        <v>779</v>
      </c>
      <c r="K28" s="352"/>
      <c r="L28" s="201" t="s">
        <v>32</v>
      </c>
      <c r="M28" s="53" t="s">
        <v>119</v>
      </c>
      <c r="N28" s="205">
        <v>1</v>
      </c>
      <c r="O28" s="53">
        <v>80</v>
      </c>
      <c r="P28" s="53">
        <v>50</v>
      </c>
      <c r="Q28" s="53">
        <v>73</v>
      </c>
      <c r="R28" s="55">
        <v>0.35</v>
      </c>
      <c r="S28" s="231">
        <f>IF(T28="O",R28,0)</f>
        <v>0</v>
      </c>
      <c r="T28" s="207" t="s">
        <v>719</v>
      </c>
      <c r="U28" s="56"/>
      <c r="V28" s="56"/>
      <c r="W28" s="121"/>
      <c r="X28" s="121"/>
      <c r="Y28" s="171"/>
      <c r="Z28" s="58"/>
      <c r="AA28" s="56"/>
      <c r="AB28" s="188"/>
      <c r="AC28" s="235">
        <f>IF(AD28="O",AB28,0)</f>
        <v>0</v>
      </c>
      <c r="AD28" s="168"/>
      <c r="AE28" s="59"/>
    </row>
    <row r="29" spans="1:31" s="22" customFormat="1" ht="12.75">
      <c r="A29" s="199" t="s">
        <v>718</v>
      </c>
      <c r="B29" s="200" t="s">
        <v>122</v>
      </c>
      <c r="C29" s="339" t="s">
        <v>733</v>
      </c>
      <c r="D29" s="345" t="s">
        <v>145</v>
      </c>
      <c r="E29" s="346" t="s">
        <v>171</v>
      </c>
      <c r="F29" s="347" t="s">
        <v>792</v>
      </c>
      <c r="G29" s="348" t="s">
        <v>223</v>
      </c>
      <c r="H29" s="353">
        <v>1222</v>
      </c>
      <c r="I29" s="354">
        <v>2</v>
      </c>
      <c r="J29" s="346" t="s">
        <v>779</v>
      </c>
      <c r="K29" s="355"/>
      <c r="L29" s="201" t="s">
        <v>32</v>
      </c>
      <c r="M29" s="205" t="s">
        <v>117</v>
      </c>
      <c r="N29" s="205">
        <v>1</v>
      </c>
      <c r="O29" s="205">
        <v>84</v>
      </c>
      <c r="P29" s="205">
        <v>44</v>
      </c>
      <c r="Q29" s="205">
        <v>154</v>
      </c>
      <c r="R29" s="128">
        <v>0.6</v>
      </c>
      <c r="S29" s="231">
        <f aca="true" t="shared" si="1" ref="S29:S40">IF(T29="O",R29,0)</f>
        <v>0</v>
      </c>
      <c r="T29" s="207" t="s">
        <v>719</v>
      </c>
      <c r="U29" s="202"/>
      <c r="V29" s="202"/>
      <c r="W29" s="208"/>
      <c r="X29" s="208"/>
      <c r="Y29" s="209"/>
      <c r="Z29" s="210"/>
      <c r="AA29" s="202"/>
      <c r="AB29" s="202"/>
      <c r="AC29" s="235">
        <f aca="true" t="shared" si="2" ref="AC29:AC40">IF(AD29="O",AB29,0)</f>
        <v>0</v>
      </c>
      <c r="AD29" s="211"/>
      <c r="AE29" s="212" t="s">
        <v>147</v>
      </c>
    </row>
    <row r="30" spans="1:31" s="22" customFormat="1" ht="12.75">
      <c r="A30" s="199" t="s">
        <v>718</v>
      </c>
      <c r="B30" s="200" t="s">
        <v>122</v>
      </c>
      <c r="C30" s="339" t="s">
        <v>733</v>
      </c>
      <c r="D30" s="345" t="s">
        <v>145</v>
      </c>
      <c r="E30" s="346" t="s">
        <v>171</v>
      </c>
      <c r="F30" s="345"/>
      <c r="G30" s="348" t="s">
        <v>224</v>
      </c>
      <c r="H30" s="353"/>
      <c r="I30" s="354"/>
      <c r="J30" s="346"/>
      <c r="K30" s="355" t="s">
        <v>768</v>
      </c>
      <c r="L30" s="201" t="s">
        <v>49</v>
      </c>
      <c r="M30" s="205" t="s">
        <v>130</v>
      </c>
      <c r="N30" s="205">
        <v>1</v>
      </c>
      <c r="O30" s="205">
        <v>50</v>
      </c>
      <c r="P30" s="205">
        <v>34</v>
      </c>
      <c r="Q30" s="205">
        <v>180</v>
      </c>
      <c r="R30" s="128">
        <f>(O30*P30*Q30)/1000000</f>
        <v>0.306</v>
      </c>
      <c r="S30" s="231">
        <f t="shared" si="1"/>
        <v>0</v>
      </c>
      <c r="T30" s="207" t="s">
        <v>719</v>
      </c>
      <c r="U30" s="202"/>
      <c r="V30" s="202"/>
      <c r="W30" s="208"/>
      <c r="X30" s="208"/>
      <c r="Y30" s="209"/>
      <c r="Z30" s="210"/>
      <c r="AA30" s="202"/>
      <c r="AB30" s="202"/>
      <c r="AC30" s="235">
        <f t="shared" si="2"/>
        <v>0</v>
      </c>
      <c r="AD30" s="211"/>
      <c r="AE30" s="212"/>
    </row>
    <row r="31" spans="1:31" s="22" customFormat="1" ht="12.75">
      <c r="A31" s="199" t="s">
        <v>718</v>
      </c>
      <c r="B31" s="200" t="s">
        <v>122</v>
      </c>
      <c r="C31" s="339" t="s">
        <v>733</v>
      </c>
      <c r="D31" s="345" t="s">
        <v>145</v>
      </c>
      <c r="E31" s="346" t="s">
        <v>171</v>
      </c>
      <c r="F31" s="347"/>
      <c r="G31" s="348" t="s">
        <v>225</v>
      </c>
      <c r="H31" s="349"/>
      <c r="I31" s="350"/>
      <c r="J31" s="351"/>
      <c r="K31" s="352" t="s">
        <v>768</v>
      </c>
      <c r="L31" s="201" t="s">
        <v>32</v>
      </c>
      <c r="M31" s="53" t="s">
        <v>113</v>
      </c>
      <c r="N31" s="205">
        <v>1</v>
      </c>
      <c r="O31" s="53"/>
      <c r="P31" s="53"/>
      <c r="Q31" s="53"/>
      <c r="R31" s="55">
        <v>0.5</v>
      </c>
      <c r="S31" s="231">
        <f t="shared" si="1"/>
        <v>0</v>
      </c>
      <c r="T31" s="207" t="s">
        <v>719</v>
      </c>
      <c r="U31" s="56"/>
      <c r="V31" s="56"/>
      <c r="W31" s="121"/>
      <c r="X31" s="121"/>
      <c r="Y31" s="171"/>
      <c r="Z31" s="58"/>
      <c r="AA31" s="56"/>
      <c r="AB31" s="188"/>
      <c r="AC31" s="235">
        <f t="shared" si="2"/>
        <v>0</v>
      </c>
      <c r="AD31" s="168"/>
      <c r="AE31" s="59"/>
    </row>
    <row r="32" spans="1:31" s="22" customFormat="1" ht="12.75">
      <c r="A32" s="199" t="s">
        <v>718</v>
      </c>
      <c r="B32" s="200" t="s">
        <v>122</v>
      </c>
      <c r="C32" s="339" t="s">
        <v>733</v>
      </c>
      <c r="D32" s="345" t="s">
        <v>145</v>
      </c>
      <c r="E32" s="346" t="s">
        <v>171</v>
      </c>
      <c r="F32" s="347"/>
      <c r="G32" s="348" t="s">
        <v>226</v>
      </c>
      <c r="H32" s="349"/>
      <c r="I32" s="350"/>
      <c r="J32" s="351"/>
      <c r="K32" s="352" t="s">
        <v>768</v>
      </c>
      <c r="L32" s="201" t="s">
        <v>32</v>
      </c>
      <c r="M32" s="53" t="s">
        <v>113</v>
      </c>
      <c r="N32" s="205">
        <v>1</v>
      </c>
      <c r="O32" s="53"/>
      <c r="P32" s="53"/>
      <c r="Q32" s="53"/>
      <c r="R32" s="55">
        <v>0.5</v>
      </c>
      <c r="S32" s="231">
        <f t="shared" si="1"/>
        <v>0</v>
      </c>
      <c r="T32" s="207" t="s">
        <v>719</v>
      </c>
      <c r="U32" s="56"/>
      <c r="V32" s="56"/>
      <c r="W32" s="121"/>
      <c r="X32" s="121"/>
      <c r="Y32" s="171"/>
      <c r="Z32" s="58"/>
      <c r="AA32" s="56"/>
      <c r="AB32" s="188"/>
      <c r="AC32" s="235">
        <f t="shared" si="2"/>
        <v>0</v>
      </c>
      <c r="AD32" s="168"/>
      <c r="AE32" s="59"/>
    </row>
    <row r="33" spans="1:31" s="22" customFormat="1" ht="12.75">
      <c r="A33" s="199" t="s">
        <v>718</v>
      </c>
      <c r="B33" s="200" t="s">
        <v>122</v>
      </c>
      <c r="C33" s="339" t="s">
        <v>733</v>
      </c>
      <c r="D33" s="345" t="s">
        <v>145</v>
      </c>
      <c r="E33" s="346" t="s">
        <v>171</v>
      </c>
      <c r="F33" s="356"/>
      <c r="G33" s="348" t="s">
        <v>227</v>
      </c>
      <c r="H33" s="357"/>
      <c r="I33" s="358"/>
      <c r="J33" s="359"/>
      <c r="K33" s="360" t="s">
        <v>768</v>
      </c>
      <c r="L33" s="201" t="s">
        <v>32</v>
      </c>
      <c r="M33" s="53" t="s">
        <v>113</v>
      </c>
      <c r="N33" s="205">
        <v>1</v>
      </c>
      <c r="O33" s="127"/>
      <c r="P33" s="127"/>
      <c r="Q33" s="127"/>
      <c r="R33" s="128">
        <v>0.5</v>
      </c>
      <c r="S33" s="231">
        <f t="shared" si="1"/>
        <v>0</v>
      </c>
      <c r="T33" s="207" t="s">
        <v>719</v>
      </c>
      <c r="U33" s="129"/>
      <c r="V33" s="129"/>
      <c r="W33" s="130"/>
      <c r="X33" s="130"/>
      <c r="Y33" s="172"/>
      <c r="Z33" s="132"/>
      <c r="AA33" s="129"/>
      <c r="AB33" s="189"/>
      <c r="AC33" s="235">
        <f t="shared" si="2"/>
        <v>0</v>
      </c>
      <c r="AD33" s="169"/>
      <c r="AE33" s="133"/>
    </row>
    <row r="34" spans="1:31" s="22" customFormat="1" ht="12.75">
      <c r="A34" s="199" t="s">
        <v>718</v>
      </c>
      <c r="B34" s="200" t="s">
        <v>122</v>
      </c>
      <c r="C34" s="339" t="s">
        <v>733</v>
      </c>
      <c r="D34" s="345" t="s">
        <v>145</v>
      </c>
      <c r="E34" s="346" t="s">
        <v>171</v>
      </c>
      <c r="F34" s="350" t="s">
        <v>807</v>
      </c>
      <c r="G34" s="348" t="s">
        <v>556</v>
      </c>
      <c r="H34" s="349">
        <v>1222</v>
      </c>
      <c r="I34" s="350">
        <v>1</v>
      </c>
      <c r="J34" s="368" t="s">
        <v>806</v>
      </c>
      <c r="K34" s="352"/>
      <c r="L34" s="201" t="s">
        <v>32</v>
      </c>
      <c r="M34" s="53" t="s">
        <v>113</v>
      </c>
      <c r="N34" s="205">
        <v>1</v>
      </c>
      <c r="O34" s="53"/>
      <c r="P34" s="53"/>
      <c r="Q34" s="53"/>
      <c r="R34" s="55">
        <v>0.5</v>
      </c>
      <c r="S34" s="231">
        <f>IF(T34="O",R34,0)</f>
        <v>0</v>
      </c>
      <c r="T34" s="164" t="s">
        <v>719</v>
      </c>
      <c r="U34" s="56"/>
      <c r="V34" s="56"/>
      <c r="W34" s="121"/>
      <c r="X34" s="121"/>
      <c r="Y34" s="171"/>
      <c r="Z34" s="58"/>
      <c r="AA34" s="56"/>
      <c r="AB34" s="188"/>
      <c r="AC34" s="235">
        <f>IF(AD34="O",AB34,0)</f>
        <v>0</v>
      </c>
      <c r="AD34" s="168"/>
      <c r="AE34" s="59"/>
    </row>
    <row r="35" spans="1:31" s="22" customFormat="1" ht="12.75">
      <c r="A35" s="199" t="s">
        <v>718</v>
      </c>
      <c r="B35" s="200" t="s">
        <v>122</v>
      </c>
      <c r="C35" s="339" t="s">
        <v>733</v>
      </c>
      <c r="D35" s="345" t="s">
        <v>145</v>
      </c>
      <c r="E35" s="346" t="s">
        <v>171</v>
      </c>
      <c r="F35" s="358" t="s">
        <v>807</v>
      </c>
      <c r="G35" s="348" t="s">
        <v>228</v>
      </c>
      <c r="H35" s="357">
        <v>1222</v>
      </c>
      <c r="I35" s="358">
        <v>1</v>
      </c>
      <c r="J35" s="371" t="s">
        <v>806</v>
      </c>
      <c r="K35" s="360"/>
      <c r="L35" s="201" t="s">
        <v>32</v>
      </c>
      <c r="M35" s="53" t="s">
        <v>117</v>
      </c>
      <c r="N35" s="205">
        <v>1</v>
      </c>
      <c r="O35" s="127">
        <v>34</v>
      </c>
      <c r="P35" s="127">
        <v>33</v>
      </c>
      <c r="Q35" s="127">
        <v>180</v>
      </c>
      <c r="R35" s="128">
        <v>0.6</v>
      </c>
      <c r="S35" s="231">
        <f t="shared" si="1"/>
        <v>0</v>
      </c>
      <c r="T35" s="207" t="s">
        <v>719</v>
      </c>
      <c r="U35" s="129"/>
      <c r="V35" s="129"/>
      <c r="W35" s="130"/>
      <c r="X35" s="130"/>
      <c r="Y35" s="172"/>
      <c r="Z35" s="132"/>
      <c r="AA35" s="129"/>
      <c r="AB35" s="189"/>
      <c r="AC35" s="235">
        <f t="shared" si="2"/>
        <v>0</v>
      </c>
      <c r="AD35" s="169"/>
      <c r="AE35" s="133"/>
    </row>
    <row r="36" spans="1:31" s="22" customFormat="1" ht="12.75">
      <c r="A36" s="199" t="s">
        <v>718</v>
      </c>
      <c r="B36" s="200" t="s">
        <v>122</v>
      </c>
      <c r="C36" s="339" t="s">
        <v>733</v>
      </c>
      <c r="D36" s="345" t="s">
        <v>145</v>
      </c>
      <c r="E36" s="346" t="s">
        <v>171</v>
      </c>
      <c r="F36" s="356" t="s">
        <v>792</v>
      </c>
      <c r="G36" s="348" t="s">
        <v>229</v>
      </c>
      <c r="H36" s="357">
        <v>1222</v>
      </c>
      <c r="I36" s="358">
        <v>2</v>
      </c>
      <c r="J36" s="359" t="s">
        <v>779</v>
      </c>
      <c r="K36" s="360"/>
      <c r="L36" s="201" t="s">
        <v>49</v>
      </c>
      <c r="M36" s="127" t="s">
        <v>114</v>
      </c>
      <c r="N36" s="205">
        <v>1</v>
      </c>
      <c r="O36" s="127">
        <v>120</v>
      </c>
      <c r="P36" s="127">
        <v>2</v>
      </c>
      <c r="Q36" s="127">
        <v>90</v>
      </c>
      <c r="R36" s="128">
        <v>0.06</v>
      </c>
      <c r="S36" s="231">
        <f t="shared" si="1"/>
        <v>0</v>
      </c>
      <c r="T36" s="207" t="s">
        <v>719</v>
      </c>
      <c r="U36" s="129"/>
      <c r="V36" s="129"/>
      <c r="W36" s="130"/>
      <c r="X36" s="130"/>
      <c r="Y36" s="172"/>
      <c r="Z36" s="132"/>
      <c r="AA36" s="129"/>
      <c r="AB36" s="189"/>
      <c r="AC36" s="235">
        <f t="shared" si="2"/>
        <v>0</v>
      </c>
      <c r="AD36" s="169"/>
      <c r="AE36" s="133"/>
    </row>
    <row r="37" spans="1:31" s="22" customFormat="1" ht="12.75">
      <c r="A37" s="199" t="s">
        <v>718</v>
      </c>
      <c r="B37" s="200" t="s">
        <v>122</v>
      </c>
      <c r="C37" s="339" t="s">
        <v>733</v>
      </c>
      <c r="D37" s="345" t="s">
        <v>145</v>
      </c>
      <c r="E37" s="346" t="s">
        <v>171</v>
      </c>
      <c r="F37" s="356" t="s">
        <v>792</v>
      </c>
      <c r="G37" s="348" t="s">
        <v>230</v>
      </c>
      <c r="H37" s="357">
        <v>1222</v>
      </c>
      <c r="I37" s="358">
        <v>2</v>
      </c>
      <c r="J37" s="359" t="s">
        <v>779</v>
      </c>
      <c r="K37" s="360"/>
      <c r="L37" s="201" t="s">
        <v>33</v>
      </c>
      <c r="M37" s="127" t="s">
        <v>116</v>
      </c>
      <c r="N37" s="205">
        <v>1</v>
      </c>
      <c r="O37" s="127"/>
      <c r="P37" s="127"/>
      <c r="Q37" s="127"/>
      <c r="R37" s="128">
        <v>0.15</v>
      </c>
      <c r="S37" s="231">
        <f t="shared" si="1"/>
        <v>0</v>
      </c>
      <c r="T37" s="207" t="s">
        <v>719</v>
      </c>
      <c r="U37" s="129"/>
      <c r="V37" s="129"/>
      <c r="W37" s="130"/>
      <c r="X37" s="130"/>
      <c r="Y37" s="172"/>
      <c r="Z37" s="132"/>
      <c r="AA37" s="129"/>
      <c r="AB37" s="189"/>
      <c r="AC37" s="235">
        <f t="shared" si="2"/>
        <v>0</v>
      </c>
      <c r="AD37" s="169"/>
      <c r="AE37" s="133"/>
    </row>
    <row r="38" spans="1:31" s="22" customFormat="1" ht="12.75">
      <c r="A38" s="199" t="s">
        <v>718</v>
      </c>
      <c r="B38" s="200" t="s">
        <v>122</v>
      </c>
      <c r="C38" s="339" t="s">
        <v>733</v>
      </c>
      <c r="D38" s="345" t="s">
        <v>145</v>
      </c>
      <c r="E38" s="346" t="s">
        <v>171</v>
      </c>
      <c r="F38" s="358" t="s">
        <v>807</v>
      </c>
      <c r="G38" s="348" t="s">
        <v>231</v>
      </c>
      <c r="H38" s="357">
        <v>1222</v>
      </c>
      <c r="I38" s="358">
        <v>1</v>
      </c>
      <c r="J38" s="371" t="s">
        <v>806</v>
      </c>
      <c r="K38" s="360"/>
      <c r="L38" s="201" t="s">
        <v>33</v>
      </c>
      <c r="M38" s="127" t="s">
        <v>116</v>
      </c>
      <c r="N38" s="205">
        <v>1</v>
      </c>
      <c r="O38" s="127"/>
      <c r="P38" s="127"/>
      <c r="Q38" s="127"/>
      <c r="R38" s="128">
        <v>0.15</v>
      </c>
      <c r="S38" s="231">
        <f>IF(T38="O",R38,0)</f>
        <v>0</v>
      </c>
      <c r="T38" s="207" t="s">
        <v>719</v>
      </c>
      <c r="U38" s="129"/>
      <c r="V38" s="129"/>
      <c r="W38" s="130"/>
      <c r="X38" s="130"/>
      <c r="Y38" s="172"/>
      <c r="Z38" s="132"/>
      <c r="AA38" s="129"/>
      <c r="AB38" s="189"/>
      <c r="AC38" s="235">
        <f>IF(AD38="O",AB38,0)</f>
        <v>0</v>
      </c>
      <c r="AD38" s="169"/>
      <c r="AE38" s="133"/>
    </row>
    <row r="39" spans="1:31" s="22" customFormat="1" ht="12.75">
      <c r="A39" s="199" t="s">
        <v>718</v>
      </c>
      <c r="B39" s="200" t="s">
        <v>122</v>
      </c>
      <c r="C39" s="339" t="s">
        <v>733</v>
      </c>
      <c r="D39" s="345" t="s">
        <v>145</v>
      </c>
      <c r="E39" s="346" t="s">
        <v>171</v>
      </c>
      <c r="F39" s="358" t="s">
        <v>807</v>
      </c>
      <c r="G39" s="348" t="s">
        <v>808</v>
      </c>
      <c r="H39" s="357">
        <v>1222</v>
      </c>
      <c r="I39" s="358">
        <v>1</v>
      </c>
      <c r="J39" s="371" t="s">
        <v>806</v>
      </c>
      <c r="K39" s="360"/>
      <c r="L39" s="201" t="s">
        <v>33</v>
      </c>
      <c r="M39" s="127" t="s">
        <v>115</v>
      </c>
      <c r="N39" s="205">
        <v>1</v>
      </c>
      <c r="O39" s="127"/>
      <c r="P39" s="127"/>
      <c r="Q39" s="127"/>
      <c r="R39" s="128">
        <v>0.15</v>
      </c>
      <c r="S39" s="231">
        <f t="shared" si="1"/>
        <v>0</v>
      </c>
      <c r="T39" s="207" t="s">
        <v>719</v>
      </c>
      <c r="U39" s="129"/>
      <c r="V39" s="129"/>
      <c r="W39" s="130"/>
      <c r="X39" s="130"/>
      <c r="Y39" s="172"/>
      <c r="Z39" s="132"/>
      <c r="AA39" s="129"/>
      <c r="AB39" s="189"/>
      <c r="AC39" s="235">
        <f t="shared" si="2"/>
        <v>0</v>
      </c>
      <c r="AD39" s="169"/>
      <c r="AE39" s="133"/>
    </row>
    <row r="40" spans="1:31" s="22" customFormat="1" ht="13.5" thickBot="1">
      <c r="A40" s="61" t="s">
        <v>718</v>
      </c>
      <c r="B40" s="62" t="s">
        <v>122</v>
      </c>
      <c r="C40" s="340" t="s">
        <v>733</v>
      </c>
      <c r="D40" s="361" t="s">
        <v>145</v>
      </c>
      <c r="E40" s="362" t="s">
        <v>171</v>
      </c>
      <c r="F40" s="361"/>
      <c r="G40" s="363"/>
      <c r="H40" s="364">
        <v>1222</v>
      </c>
      <c r="I40" s="365">
        <v>2</v>
      </c>
      <c r="J40" s="370" t="s">
        <v>779</v>
      </c>
      <c r="K40" s="366"/>
      <c r="L40" s="63" t="s">
        <v>49</v>
      </c>
      <c r="M40" s="64" t="s">
        <v>312</v>
      </c>
      <c r="N40" s="64">
        <v>1</v>
      </c>
      <c r="O40" s="64"/>
      <c r="P40" s="64"/>
      <c r="Q40" s="64"/>
      <c r="R40" s="65">
        <v>0.06</v>
      </c>
      <c r="S40" s="232">
        <f t="shared" si="1"/>
        <v>0</v>
      </c>
      <c r="T40" s="166" t="s">
        <v>719</v>
      </c>
      <c r="U40" s="66"/>
      <c r="V40" s="66"/>
      <c r="W40" s="122"/>
      <c r="X40" s="122"/>
      <c r="Y40" s="173"/>
      <c r="Z40" s="68"/>
      <c r="AA40" s="66"/>
      <c r="AB40" s="190"/>
      <c r="AC40" s="236">
        <f t="shared" si="2"/>
        <v>0</v>
      </c>
      <c r="AD40" s="170"/>
      <c r="AE40" s="262"/>
    </row>
  </sheetData>
  <sheetProtection/>
  <protectedRanges>
    <protectedRange sqref="N4:Q8" name="Plage5"/>
    <protectedRange sqref="T26:AB33 T42:AB975 T35:AB41" name="Plage3"/>
    <protectedRange sqref="B1:B2" name="Plage1"/>
    <protectedRange sqref="R26:R28 R31:R33 R36:R37 A35:B37 E34 R39:R975 A38:R38 A26:B33 D26:Q33 D35:Q37 A39:B39 D39:Q39 A40:Q975" name="Plage2"/>
    <protectedRange sqref="AD26:AE33 AD42:AE975 AD35:AE41" name="Plage4"/>
    <protectedRange sqref="R29" name="Plage2_1"/>
    <protectedRange sqref="R30" name="Plage2_2"/>
    <protectedRange sqref="R35" name="Plage2_3"/>
    <protectedRange sqref="T34:AB34" name="Plage3_2"/>
    <protectedRange sqref="A34:B34 F34:R34 D34 C26:C39" name="Plage2_5"/>
    <protectedRange sqref="AD34:AE34" name="Plage4_2"/>
  </protectedRanges>
  <mergeCells count="35">
    <mergeCell ref="A5:A6"/>
    <mergeCell ref="A7:A8"/>
    <mergeCell ref="A9:A10"/>
    <mergeCell ref="N10:O10"/>
    <mergeCell ref="T22:X22"/>
    <mergeCell ref="Y22:AB22"/>
    <mergeCell ref="A11:A12"/>
    <mergeCell ref="A13:A14"/>
    <mergeCell ref="A15:A16"/>
    <mergeCell ref="A22:G22"/>
    <mergeCell ref="L23:L24"/>
    <mergeCell ref="M23:M24"/>
    <mergeCell ref="N23:N24"/>
    <mergeCell ref="O23:Q23"/>
    <mergeCell ref="H22:K22"/>
    <mergeCell ref="L22:R22"/>
    <mergeCell ref="R23:R24"/>
    <mergeCell ref="S23:S24"/>
    <mergeCell ref="T23:T24"/>
    <mergeCell ref="U23:U24"/>
    <mergeCell ref="AE22:AE24"/>
    <mergeCell ref="A23:A24"/>
    <mergeCell ref="B23:F23"/>
    <mergeCell ref="G23:G24"/>
    <mergeCell ref="H23:J23"/>
    <mergeCell ref="K23:K24"/>
    <mergeCell ref="AD23:AD24"/>
    <mergeCell ref="Z23:Z24"/>
    <mergeCell ref="AA23:AA24"/>
    <mergeCell ref="AB23:AB24"/>
    <mergeCell ref="AC23:AC24"/>
    <mergeCell ref="V23:V24"/>
    <mergeCell ref="W23:W24"/>
    <mergeCell ref="X23:X24"/>
    <mergeCell ref="Y23:Y24"/>
  </mergeCells>
  <dataValidations count="6">
    <dataValidation type="list" allowBlank="1" showErrorMessage="1" prompt="&#10;" sqref="L26:L40">
      <formula1>"INFO,MOB,VER,ROC,DIV,LAB,FRAG"</formula1>
    </dataValidation>
    <dataValidation type="list" allowBlank="1" showInputMessage="1" showErrorMessage="1" sqref="Y26:Y40">
      <formula1>"DOCBUR,DOCBIBLIO"</formula1>
    </dataValidation>
    <dataValidation type="list" allowBlank="1" showInputMessage="1" showErrorMessage="1" sqref="Q5 W26:X40 T26:T40 AD26:AD40">
      <formula1>"O,N"</formula1>
    </dataValidation>
    <dataValidation type="list" allowBlank="1" showInputMessage="1" showErrorMessage="1" sqref="AD25">
      <formula1>"O/N"</formula1>
    </dataValidation>
    <dataValidation type="list" allowBlank="1" showInputMessage="1" showErrorMessage="1" sqref="N4">
      <formula1>"BUR,SALLE ENSEIGNEMENT, SALLETP, LABO,STOCK REPRO,DIVERS"</formula1>
    </dataValidation>
    <dataValidation type="list" allowBlank="1" showInputMessage="1" showErrorMessage="1" sqref="Q4">
      <formula1>"A-1,A-2,B-1,B-2,C-1,C-2,D-1,D-2,E-1,E-2,F-1,F-2"</formula1>
    </dataValidation>
  </dataValidations>
  <printOptions/>
  <pageMargins left="0.787401575" right="0.787401575" top="0.984251969" bottom="0.984251969" header="0.4921259845" footer="0.4921259845"/>
  <pageSetup horizontalDpi="600" verticalDpi="600" orientation="portrait" paperSize="9" r:id="rId1"/>
  <ignoredErrors>
    <ignoredError sqref="E39:E40 E26:E33 E35:E37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AH41"/>
  <sheetViews>
    <sheetView zoomScalePageLayoutView="0" workbookViewId="0" topLeftCell="A13">
      <selection activeCell="K45" sqref="K45"/>
    </sheetView>
  </sheetViews>
  <sheetFormatPr defaultColWidth="11.421875" defaultRowHeight="12.75"/>
  <cols>
    <col min="1" max="1" width="15.8515625" style="5" customWidth="1"/>
    <col min="2" max="2" width="11.28125" style="5" customWidth="1"/>
    <col min="3" max="3" width="7.421875" style="5" customWidth="1"/>
    <col min="4" max="4" width="8.421875" style="5" customWidth="1"/>
    <col min="5" max="5" width="6.7109375" style="5" customWidth="1"/>
    <col min="6" max="6" width="17.57421875" style="5" customWidth="1"/>
    <col min="7" max="7" width="9.57421875" style="7" customWidth="1"/>
    <col min="8" max="8" width="5.7109375" style="9" customWidth="1"/>
    <col min="9" max="9" width="4.421875" style="9" bestFit="1" customWidth="1"/>
    <col min="10" max="10" width="5.421875" style="9" bestFit="1" customWidth="1"/>
    <col min="11" max="11" width="10.00390625" style="9" customWidth="1"/>
    <col min="12" max="12" width="8.421875" style="5" customWidth="1"/>
    <col min="13" max="13" width="32.00390625" style="5" customWidth="1"/>
    <col min="14" max="14" width="3.8515625" style="5" bestFit="1" customWidth="1"/>
    <col min="15" max="15" width="5.00390625" style="5" bestFit="1" customWidth="1"/>
    <col min="16" max="16" width="6.7109375" style="5" customWidth="1"/>
    <col min="17" max="17" width="8.8515625" style="5" customWidth="1"/>
    <col min="18" max="18" width="10.7109375" style="5" customWidth="1"/>
    <col min="19" max="19" width="7.57421875" style="5" customWidth="1"/>
    <col min="20" max="20" width="8.140625" style="9" customWidth="1"/>
    <col min="21" max="22" width="9.8515625" style="9" customWidth="1"/>
    <col min="23" max="24" width="7.28125" style="9" customWidth="1"/>
    <col min="25" max="25" width="9.00390625" style="9" customWidth="1"/>
    <col min="26" max="26" width="24.140625" style="9" customWidth="1"/>
    <col min="27" max="27" width="8.00390625" style="9" bestFit="1" customWidth="1"/>
    <col min="28" max="28" width="8.7109375" style="9" bestFit="1" customWidth="1"/>
    <col min="29" max="30" width="5.7109375" style="9" bestFit="1" customWidth="1"/>
    <col min="31" max="31" width="29.140625" style="9" customWidth="1"/>
    <col min="32" max="33" width="13.7109375" style="5" customWidth="1"/>
    <col min="34" max="34" width="19.421875" style="5" customWidth="1"/>
    <col min="35" max="16384" width="11.421875" style="5" customWidth="1"/>
  </cols>
  <sheetData>
    <row r="1" spans="1:33" ht="21" customHeight="1">
      <c r="A1" s="114" t="s">
        <v>716</v>
      </c>
      <c r="B1" s="114"/>
      <c r="C1" s="117"/>
      <c r="D1" s="116"/>
      <c r="E1" s="116"/>
      <c r="F1" s="116"/>
      <c r="G1" s="116"/>
      <c r="H1" s="118"/>
      <c r="I1" s="118"/>
      <c r="J1" s="118"/>
      <c r="K1" s="118"/>
      <c r="L1" s="116"/>
      <c r="M1" s="116"/>
      <c r="N1" s="116"/>
      <c r="O1" s="116"/>
      <c r="P1" s="116"/>
      <c r="Q1" s="116"/>
      <c r="R1" s="117"/>
      <c r="S1" s="117"/>
      <c r="T1" s="118"/>
      <c r="U1" s="118"/>
      <c r="V1" s="118"/>
      <c r="W1" s="118"/>
      <c r="X1" s="119"/>
      <c r="Y1" s="119"/>
      <c r="Z1" s="119"/>
      <c r="AA1" s="119"/>
      <c r="AB1" s="119"/>
      <c r="AC1" s="119"/>
      <c r="AD1" s="119"/>
      <c r="AE1" s="118"/>
      <c r="AF1" s="2"/>
      <c r="AG1" s="2"/>
    </row>
    <row r="2" spans="1:33" ht="15.75">
      <c r="A2" s="18" t="s">
        <v>40</v>
      </c>
      <c r="B2" s="18" t="s">
        <v>145</v>
      </c>
      <c r="C2" s="19"/>
      <c r="D2" s="20"/>
      <c r="E2" s="20"/>
      <c r="F2" s="20"/>
      <c r="G2" s="20"/>
      <c r="H2" s="18"/>
      <c r="I2" s="21"/>
      <c r="J2" s="26"/>
      <c r="K2" s="19"/>
      <c r="L2" s="20"/>
      <c r="M2" s="20"/>
      <c r="N2" s="20"/>
      <c r="O2" s="20"/>
      <c r="P2" s="20"/>
      <c r="Q2" s="20"/>
      <c r="R2" s="19"/>
      <c r="S2" s="19"/>
      <c r="T2" s="21"/>
      <c r="U2" s="21"/>
      <c r="V2" s="21"/>
      <c r="W2" s="21"/>
      <c r="X2" s="250"/>
      <c r="Y2" s="250"/>
      <c r="Z2" s="250"/>
      <c r="AA2" s="250"/>
      <c r="AB2" s="250"/>
      <c r="AC2" s="250"/>
      <c r="AD2" s="250"/>
      <c r="AE2" s="21"/>
      <c r="AF2" s="2"/>
      <c r="AG2" s="2"/>
    </row>
    <row r="3" spans="1:31" s="2" customFormat="1" ht="16.5" thickBot="1">
      <c r="A3" s="137"/>
      <c r="B3" s="137"/>
      <c r="D3" s="138"/>
      <c r="E3" s="138"/>
      <c r="F3" s="138"/>
      <c r="G3" s="138"/>
      <c r="H3" s="137"/>
      <c r="I3" s="15"/>
      <c r="J3" s="143"/>
      <c r="L3" s="138"/>
      <c r="M3" s="138"/>
      <c r="N3" s="138"/>
      <c r="O3" s="138"/>
      <c r="P3" s="138"/>
      <c r="Q3" s="138"/>
      <c r="T3" s="15"/>
      <c r="U3" s="15"/>
      <c r="V3" s="15"/>
      <c r="W3" s="15"/>
      <c r="X3" s="16"/>
      <c r="Y3" s="16"/>
      <c r="Z3" s="16"/>
      <c r="AA3" s="16"/>
      <c r="AB3" s="16"/>
      <c r="AC3" s="16"/>
      <c r="AD3" s="16"/>
      <c r="AE3" s="15"/>
    </row>
    <row r="4" spans="1:31" ht="15.75">
      <c r="A4"/>
      <c r="B4"/>
      <c r="C4"/>
      <c r="D4"/>
      <c r="E4"/>
      <c r="F4"/>
      <c r="G4"/>
      <c r="H4"/>
      <c r="I4"/>
      <c r="J4"/>
      <c r="K4"/>
      <c r="L4" s="175" t="s">
        <v>67</v>
      </c>
      <c r="M4" s="176"/>
      <c r="N4" s="229" t="s">
        <v>82</v>
      </c>
      <c r="O4" s="177"/>
      <c r="P4" s="178"/>
      <c r="Q4" s="246" t="s">
        <v>68</v>
      </c>
      <c r="R4"/>
      <c r="S4" s="140"/>
      <c r="T4" s="138"/>
      <c r="U4" s="174"/>
      <c r="V4" s="174"/>
      <c r="W4" s="140"/>
      <c r="X4" s="140"/>
      <c r="Y4" s="16"/>
      <c r="Z4" s="15"/>
      <c r="AA4" s="15"/>
      <c r="AB4" s="15"/>
      <c r="AC4" s="15"/>
      <c r="AD4" s="15"/>
      <c r="AE4" s="15"/>
    </row>
    <row r="5" spans="1:31" ht="15.75">
      <c r="A5" s="408" t="s">
        <v>13</v>
      </c>
      <c r="B5" s="237" t="s">
        <v>100</v>
      </c>
      <c r="C5" s="187" t="s">
        <v>68</v>
      </c>
      <c r="D5" s="138"/>
      <c r="E5" s="138"/>
      <c r="F5" s="138"/>
      <c r="G5" s="138"/>
      <c r="H5" s="15"/>
      <c r="I5" s="15"/>
      <c r="J5" s="143"/>
      <c r="K5" s="2"/>
      <c r="L5" s="179" t="s">
        <v>98</v>
      </c>
      <c r="M5" s="180"/>
      <c r="N5" s="180"/>
      <c r="O5" s="181"/>
      <c r="P5" s="182"/>
      <c r="Q5" s="247" t="s">
        <v>99</v>
      </c>
      <c r="R5"/>
      <c r="S5" s="244"/>
      <c r="T5" s="138"/>
      <c r="U5" s="139"/>
      <c r="V5" s="139"/>
      <c r="W5" s="140"/>
      <c r="X5" s="141"/>
      <c r="Y5" s="16"/>
      <c r="Z5" s="15"/>
      <c r="AA5" s="15"/>
      <c r="AB5" s="15"/>
      <c r="AC5" s="15"/>
      <c r="AD5" s="15"/>
      <c r="AE5" s="15"/>
    </row>
    <row r="6" spans="1:31" ht="15.75">
      <c r="A6" s="409"/>
      <c r="B6" s="187"/>
      <c r="C6" s="187" t="s">
        <v>69</v>
      </c>
      <c r="D6" s="138"/>
      <c r="E6" s="138"/>
      <c r="F6" s="138"/>
      <c r="G6" s="138"/>
      <c r="H6" s="15"/>
      <c r="I6" s="15"/>
      <c r="J6" s="143"/>
      <c r="K6" s="2"/>
      <c r="L6" s="179" t="s">
        <v>101</v>
      </c>
      <c r="M6" s="180"/>
      <c r="N6" s="180"/>
      <c r="O6" s="181"/>
      <c r="P6" s="182"/>
      <c r="Q6" s="248">
        <v>0</v>
      </c>
      <c r="R6"/>
      <c r="S6" s="244"/>
      <c r="T6" s="138"/>
      <c r="U6" s="139"/>
      <c r="V6" s="139"/>
      <c r="W6" s="140"/>
      <c r="X6" s="141"/>
      <c r="Y6" s="16"/>
      <c r="Z6" s="15"/>
      <c r="AA6" s="15"/>
      <c r="AB6" s="15"/>
      <c r="AC6" s="15"/>
      <c r="AD6" s="15"/>
      <c r="AE6" s="15"/>
    </row>
    <row r="7" spans="1:31" ht="18" customHeight="1">
      <c r="A7" s="408" t="s">
        <v>66</v>
      </c>
      <c r="B7" s="237" t="s">
        <v>100</v>
      </c>
      <c r="C7" s="187" t="s">
        <v>70</v>
      </c>
      <c r="D7" s="138"/>
      <c r="E7" s="138"/>
      <c r="F7" s="138"/>
      <c r="G7" s="138"/>
      <c r="H7" s="15"/>
      <c r="I7" s="15"/>
      <c r="J7" s="143"/>
      <c r="K7" s="2"/>
      <c r="L7" s="179" t="s">
        <v>103</v>
      </c>
      <c r="M7" s="180"/>
      <c r="N7" s="180"/>
      <c r="O7" s="181"/>
      <c r="P7" s="182"/>
      <c r="Q7" s="251" t="e">
        <f>Q8/Q6</f>
        <v>#DIV/0!</v>
      </c>
      <c r="R7"/>
      <c r="S7" s="244"/>
      <c r="T7" s="138"/>
      <c r="U7" s="139"/>
      <c r="V7" s="139"/>
      <c r="W7" s="140"/>
      <c r="X7" s="141"/>
      <c r="Y7" s="16"/>
      <c r="Z7" s="15"/>
      <c r="AA7" s="15"/>
      <c r="AB7" s="15"/>
      <c r="AC7" s="15"/>
      <c r="AD7" s="15"/>
      <c r="AE7" s="15"/>
    </row>
    <row r="8" spans="1:31" ht="16.5" thickBot="1">
      <c r="A8" s="409"/>
      <c r="B8" s="187"/>
      <c r="C8" s="187" t="s">
        <v>71</v>
      </c>
      <c r="D8" s="138"/>
      <c r="E8" s="138"/>
      <c r="F8" s="138"/>
      <c r="G8" s="138"/>
      <c r="H8" s="15"/>
      <c r="I8" s="15"/>
      <c r="J8" s="143"/>
      <c r="K8" s="2"/>
      <c r="L8" s="183" t="s">
        <v>102</v>
      </c>
      <c r="M8" s="184"/>
      <c r="N8" s="184"/>
      <c r="O8" s="185"/>
      <c r="P8" s="186"/>
      <c r="Q8" s="249">
        <f>SUM($R$26:$R$981)+SUM($AB$26:$AB$981)</f>
        <v>6.479700000000001</v>
      </c>
      <c r="R8"/>
      <c r="S8" s="244"/>
      <c r="T8" s="138"/>
      <c r="U8" s="139"/>
      <c r="V8" s="139"/>
      <c r="W8" s="140"/>
      <c r="X8" s="142"/>
      <c r="Y8" s="16"/>
      <c r="Z8" s="15"/>
      <c r="AA8" s="15"/>
      <c r="AB8" s="15"/>
      <c r="AC8" s="15"/>
      <c r="AD8" s="15"/>
      <c r="AE8" s="15"/>
    </row>
    <row r="9" spans="1:31" ht="16.5" thickBot="1">
      <c r="A9" s="408" t="s">
        <v>14</v>
      </c>
      <c r="B9" s="237" t="s">
        <v>100</v>
      </c>
      <c r="C9" s="187" t="s">
        <v>72</v>
      </c>
      <c r="D9" s="138"/>
      <c r="E9" s="138"/>
      <c r="F9" s="138"/>
      <c r="G9" s="138"/>
      <c r="H9" s="15"/>
      <c r="I9" s="15"/>
      <c r="J9" s="143"/>
      <c r="K9" s="2"/>
      <c r="L9" s="137"/>
      <c r="M9" s="138"/>
      <c r="N9" s="138"/>
      <c r="O9" s="139"/>
      <c r="P9" s="140"/>
      <c r="Q9" s="142"/>
      <c r="R9" s="244"/>
      <c r="S9" s="244"/>
      <c r="T9" s="138"/>
      <c r="U9" s="139"/>
      <c r="V9" s="139"/>
      <c r="W9" s="140"/>
      <c r="X9" s="142"/>
      <c r="Y9" s="16"/>
      <c r="Z9" s="15"/>
      <c r="AA9" s="15"/>
      <c r="AB9" s="15"/>
      <c r="AC9" s="15"/>
      <c r="AD9" s="15"/>
      <c r="AE9" s="15"/>
    </row>
    <row r="10" spans="1:31" ht="24" customHeight="1" thickBot="1">
      <c r="A10" s="409"/>
      <c r="B10" s="187"/>
      <c r="C10" s="187" t="s">
        <v>73</v>
      </c>
      <c r="D10" s="138"/>
      <c r="E10" s="138"/>
      <c r="F10" s="138"/>
      <c r="G10" s="138"/>
      <c r="H10" s="15"/>
      <c r="I10" s="15"/>
      <c r="J10" s="143"/>
      <c r="K10" s="2"/>
      <c r="L10" s="239" t="s">
        <v>42</v>
      </c>
      <c r="M10" s="240"/>
      <c r="N10" s="406" t="s">
        <v>94</v>
      </c>
      <c r="O10" s="407"/>
      <c r="P10" s="230" t="s">
        <v>59</v>
      </c>
      <c r="Q10" s="230" t="s">
        <v>91</v>
      </c>
      <c r="R10" s="244"/>
      <c r="S10" s="244"/>
      <c r="T10" s="138"/>
      <c r="U10" s="139"/>
      <c r="V10" s="139"/>
      <c r="W10" s="140"/>
      <c r="X10" s="142"/>
      <c r="Y10" s="16"/>
      <c r="Z10" s="15"/>
      <c r="AA10" s="15"/>
      <c r="AB10" s="15"/>
      <c r="AC10" s="15"/>
      <c r="AD10" s="15"/>
      <c r="AE10" s="15"/>
    </row>
    <row r="11" spans="1:31" ht="16.5" thickBot="1">
      <c r="A11" s="408" t="s">
        <v>11</v>
      </c>
      <c r="B11" s="237" t="s">
        <v>100</v>
      </c>
      <c r="C11" s="187" t="s">
        <v>74</v>
      </c>
      <c r="D11" s="138"/>
      <c r="E11" s="138"/>
      <c r="F11" s="138"/>
      <c r="G11" s="138"/>
      <c r="H11" s="15"/>
      <c r="I11" s="15"/>
      <c r="J11" s="143"/>
      <c r="K11" s="2"/>
      <c r="L11" s="241" t="s">
        <v>83</v>
      </c>
      <c r="M11" s="242"/>
      <c r="N11" s="238"/>
      <c r="O11" s="243">
        <f>SUMIF($L$26:$L$981,"INFO",$R$26:$R$981)</f>
        <v>0.6</v>
      </c>
      <c r="P11" s="233">
        <f>SUMIF($L$26:$L$981,"INFO",$S$26:$S$981)</f>
        <v>0</v>
      </c>
      <c r="Q11" s="234">
        <f>O11-P11</f>
        <v>0.6</v>
      </c>
      <c r="R11" s="244"/>
      <c r="S11" s="244"/>
      <c r="T11" s="138"/>
      <c r="U11" s="139"/>
      <c r="V11" s="139"/>
      <c r="W11" s="140"/>
      <c r="X11" s="142"/>
      <c r="Y11" s="16"/>
      <c r="Z11" s="15"/>
      <c r="AA11" s="15"/>
      <c r="AB11" s="15"/>
      <c r="AC11" s="15"/>
      <c r="AD11" s="15"/>
      <c r="AE11" s="15"/>
    </row>
    <row r="12" spans="1:31" ht="16.5" thickBot="1">
      <c r="A12" s="409"/>
      <c r="B12" s="187"/>
      <c r="C12" s="187" t="s">
        <v>75</v>
      </c>
      <c r="D12" s="138"/>
      <c r="E12" s="138"/>
      <c r="F12" s="138"/>
      <c r="G12" s="138"/>
      <c r="H12" s="15"/>
      <c r="I12" s="15"/>
      <c r="J12" s="143"/>
      <c r="K12" s="2"/>
      <c r="L12" s="241" t="s">
        <v>84</v>
      </c>
      <c r="M12" s="242"/>
      <c r="N12" s="238"/>
      <c r="O12" s="233">
        <f>SUMIF($L$26:$L$981,"MOB",$R$26:$R$981)</f>
        <v>5.359699999999999</v>
      </c>
      <c r="P12" s="233">
        <f>SUMIF($L$26:$L$981,"MOB",$S$26:$S$981)</f>
        <v>0</v>
      </c>
      <c r="Q12" s="234">
        <f aca="true" t="shared" si="0" ref="Q12:Q19">O12-P12</f>
        <v>5.359699999999999</v>
      </c>
      <c r="R12" s="244"/>
      <c r="S12" s="244"/>
      <c r="T12" s="138"/>
      <c r="U12" s="139"/>
      <c r="V12" s="139"/>
      <c r="W12" s="140"/>
      <c r="X12" s="142"/>
      <c r="Y12" s="16"/>
      <c r="Z12" s="15"/>
      <c r="AA12" s="15"/>
      <c r="AB12" s="15"/>
      <c r="AC12" s="15"/>
      <c r="AD12" s="15"/>
      <c r="AE12" s="15"/>
    </row>
    <row r="13" spans="1:31" ht="16.5" thickBot="1">
      <c r="A13" s="408" t="s">
        <v>15</v>
      </c>
      <c r="B13" s="237" t="s">
        <v>100</v>
      </c>
      <c r="C13" s="187" t="s">
        <v>76</v>
      </c>
      <c r="D13" s="138"/>
      <c r="E13" s="138"/>
      <c r="F13" s="138"/>
      <c r="G13" s="138"/>
      <c r="H13" s="15"/>
      <c r="I13" s="15"/>
      <c r="J13" s="143"/>
      <c r="K13" s="2"/>
      <c r="L13" s="241" t="s">
        <v>85</v>
      </c>
      <c r="M13" s="242"/>
      <c r="N13" s="238"/>
      <c r="O13" s="233">
        <f>SUMIF($L$26:$L$974,"DIV",$R$26:$R$974)</f>
        <v>0.16</v>
      </c>
      <c r="P13" s="233">
        <f>SUMIF($L$26:$L$981,"DIV",$S$26:$S$981)</f>
        <v>0</v>
      </c>
      <c r="Q13" s="234">
        <f t="shared" si="0"/>
        <v>0.16</v>
      </c>
      <c r="R13" s="244"/>
      <c r="S13" s="244"/>
      <c r="T13" s="138"/>
      <c r="U13" s="139"/>
      <c r="V13" s="139"/>
      <c r="W13" s="140"/>
      <c r="X13" s="142"/>
      <c r="Y13" s="16"/>
      <c r="Z13" s="15"/>
      <c r="AA13" s="15"/>
      <c r="AB13" s="15"/>
      <c r="AC13" s="15"/>
      <c r="AD13" s="15"/>
      <c r="AE13" s="15"/>
    </row>
    <row r="14" spans="1:34" s="28" customFormat="1" ht="15.75" thickBot="1">
      <c r="A14" s="409"/>
      <c r="B14" s="187"/>
      <c r="C14" s="187" t="s">
        <v>77</v>
      </c>
      <c r="D14" s="27"/>
      <c r="E14" s="27"/>
      <c r="F14" s="27"/>
      <c r="G14" s="27"/>
      <c r="H14" s="11"/>
      <c r="I14" s="10"/>
      <c r="J14" s="10"/>
      <c r="K14" s="10"/>
      <c r="L14" s="241" t="s">
        <v>86</v>
      </c>
      <c r="M14" s="242"/>
      <c r="N14" s="238"/>
      <c r="O14" s="233">
        <f>SUMIF($L$26:$L$974,"LAB",$R$26:$R$974)</f>
        <v>0</v>
      </c>
      <c r="P14" s="233">
        <f>SUMIF($L$26:$L$981,"LAB",$S$26:$S$981)</f>
        <v>0</v>
      </c>
      <c r="Q14" s="234">
        <f t="shared" si="0"/>
        <v>0</v>
      </c>
      <c r="R14" s="245"/>
      <c r="S14" s="245"/>
      <c r="T14" s="11"/>
      <c r="U14" s="11"/>
      <c r="V14" s="11"/>
      <c r="W14" s="11"/>
      <c r="X14" s="10"/>
      <c r="Y14" s="10"/>
      <c r="Z14" s="10"/>
      <c r="AA14" s="10"/>
      <c r="AB14" s="10"/>
      <c r="AC14" s="10"/>
      <c r="AD14" s="10"/>
      <c r="AE14" s="11"/>
      <c r="AF14" s="27"/>
      <c r="AG14" s="27"/>
      <c r="AH14" s="8"/>
    </row>
    <row r="15" spans="1:31" ht="16.5" thickBot="1">
      <c r="A15" s="408" t="s">
        <v>65</v>
      </c>
      <c r="B15" s="237" t="s">
        <v>100</v>
      </c>
      <c r="C15" s="187" t="s">
        <v>78</v>
      </c>
      <c r="D15" s="138"/>
      <c r="E15" s="138"/>
      <c r="F15" s="138"/>
      <c r="G15" s="138"/>
      <c r="H15" s="15"/>
      <c r="I15" s="15"/>
      <c r="J15" s="143"/>
      <c r="K15" s="2"/>
      <c r="L15" s="241" t="s">
        <v>87</v>
      </c>
      <c r="M15" s="242"/>
      <c r="N15" s="238"/>
      <c r="O15" s="233">
        <f>SUMIF($L$26:$L$974,"FRAG",$R$26:$R$974)</f>
        <v>0</v>
      </c>
      <c r="P15" s="233">
        <f>SUMIF($L$26:$L$981,"FRAG",$S$26:$S$981)</f>
        <v>0</v>
      </c>
      <c r="Q15" s="234">
        <f t="shared" si="0"/>
        <v>0</v>
      </c>
      <c r="R15" s="244"/>
      <c r="S15" s="244"/>
      <c r="T15" s="138"/>
      <c r="U15" s="139"/>
      <c r="V15" s="139"/>
      <c r="W15" s="140"/>
      <c r="X15" s="142"/>
      <c r="Y15" s="16"/>
      <c r="Z15" s="15"/>
      <c r="AA15" s="15"/>
      <c r="AB15" s="15"/>
      <c r="AC15" s="15"/>
      <c r="AD15" s="15"/>
      <c r="AE15" s="15"/>
    </row>
    <row r="16" spans="1:31" ht="16.5" thickBot="1">
      <c r="A16" s="409"/>
      <c r="B16" s="187"/>
      <c r="C16" s="187" t="s">
        <v>79</v>
      </c>
      <c r="D16" s="138"/>
      <c r="E16" s="138"/>
      <c r="F16" s="138"/>
      <c r="G16" s="138"/>
      <c r="H16" s="15"/>
      <c r="I16" s="15"/>
      <c r="J16" s="143"/>
      <c r="K16" s="2"/>
      <c r="L16" s="241" t="s">
        <v>88</v>
      </c>
      <c r="M16" s="242"/>
      <c r="N16" s="238"/>
      <c r="O16" s="233">
        <f>SUMIF($L$26:$L$974,"VER",$R$26:$R$974)</f>
        <v>0</v>
      </c>
      <c r="P16" s="233">
        <f>SUMIF($L$26:$L$981,"VER",$S$26:$S$981)</f>
        <v>0</v>
      </c>
      <c r="Q16" s="234">
        <f t="shared" si="0"/>
        <v>0</v>
      </c>
      <c r="R16" s="244"/>
      <c r="S16" s="244"/>
      <c r="T16" s="138"/>
      <c r="U16" s="139"/>
      <c r="V16" s="139"/>
      <c r="W16" s="140"/>
      <c r="X16" s="142"/>
      <c r="Y16" s="16"/>
      <c r="Z16" s="15"/>
      <c r="AA16" s="15"/>
      <c r="AB16" s="15"/>
      <c r="AC16" s="15"/>
      <c r="AD16" s="15"/>
      <c r="AE16" s="15"/>
    </row>
    <row r="17" spans="1:31" ht="16.5" thickBot="1">
      <c r="A17" s="137"/>
      <c r="B17" s="137"/>
      <c r="C17" s="2"/>
      <c r="D17" s="138"/>
      <c r="E17" s="138"/>
      <c r="F17" s="138"/>
      <c r="G17" s="138"/>
      <c r="H17" s="15"/>
      <c r="I17" s="15"/>
      <c r="J17" s="143"/>
      <c r="K17" s="2"/>
      <c r="L17" s="241" t="s">
        <v>89</v>
      </c>
      <c r="M17" s="242"/>
      <c r="N17" s="238"/>
      <c r="O17" s="233">
        <f>SUMIF($L$26:$L$981,"ROC",$R$26:$R$981)</f>
        <v>0</v>
      </c>
      <c r="P17" s="233">
        <f>SUMIF($L$26:$L$981,"ROC",$S$26:$S$981)</f>
        <v>0</v>
      </c>
      <c r="Q17" s="234">
        <f t="shared" si="0"/>
        <v>0</v>
      </c>
      <c r="R17" s="244"/>
      <c r="S17" s="244"/>
      <c r="T17" s="138"/>
      <c r="U17" s="139"/>
      <c r="V17" s="139"/>
      <c r="W17" s="140"/>
      <c r="X17" s="142"/>
      <c r="Y17" s="16"/>
      <c r="Z17" s="15"/>
      <c r="AA17" s="15"/>
      <c r="AB17" s="15"/>
      <c r="AC17" s="15"/>
      <c r="AD17" s="15"/>
      <c r="AE17" s="15"/>
    </row>
    <row r="18" spans="1:34" s="28" customFormat="1" ht="15.75" thickBot="1">
      <c r="A18" s="50"/>
      <c r="B18" s="27"/>
      <c r="C18" s="29"/>
      <c r="D18" s="27"/>
      <c r="E18" s="27"/>
      <c r="F18" s="27"/>
      <c r="G18" s="27"/>
      <c r="H18" s="11"/>
      <c r="I18" s="10"/>
      <c r="J18" s="10"/>
      <c r="K18" s="10"/>
      <c r="L18" s="241" t="s">
        <v>96</v>
      </c>
      <c r="M18" s="242"/>
      <c r="N18" s="238"/>
      <c r="O18" s="233">
        <f>SUMIF($Y$26:$Y$981,"DOCBUR",$AB$26:$AB$981)</f>
        <v>0.06</v>
      </c>
      <c r="P18" s="233">
        <f>SUMIF($Y$26:$Y$981,"DOCBUR",$AC$26:$AC$981)</f>
        <v>0</v>
      </c>
      <c r="Q18" s="234">
        <f t="shared" si="0"/>
        <v>0.06</v>
      </c>
      <c r="R18" s="245"/>
      <c r="S18" s="245"/>
      <c r="T18" s="11"/>
      <c r="U18" s="11"/>
      <c r="V18" s="11"/>
      <c r="W18" s="11"/>
      <c r="X18" s="10"/>
      <c r="Y18" s="10"/>
      <c r="Z18" s="10"/>
      <c r="AA18" s="10"/>
      <c r="AB18" s="10"/>
      <c r="AC18" s="10"/>
      <c r="AD18" s="10"/>
      <c r="AE18" s="11"/>
      <c r="AF18" s="27"/>
      <c r="AG18" s="27"/>
      <c r="AH18" s="8"/>
    </row>
    <row r="19" spans="1:31" ht="16.5" thickBot="1">
      <c r="A19" s="137"/>
      <c r="B19" s="137"/>
      <c r="C19" s="2"/>
      <c r="D19" s="138"/>
      <c r="E19" s="138"/>
      <c r="F19" s="138"/>
      <c r="G19" s="138"/>
      <c r="H19" s="15"/>
      <c r="I19" s="15"/>
      <c r="J19" s="143"/>
      <c r="K19" s="2"/>
      <c r="L19" s="241" t="s">
        <v>97</v>
      </c>
      <c r="M19" s="242"/>
      <c r="N19" s="238"/>
      <c r="O19" s="233">
        <f>SUMIF($Y$26:$Y$981,"DOCBIBLIO",$AB$26:$AB$981)</f>
        <v>0.3</v>
      </c>
      <c r="P19" s="233">
        <f>SUMIF($Y$26:$Y$981,"DOCBIBLIO",$AC$26:$AC$981)</f>
        <v>0</v>
      </c>
      <c r="Q19" s="234">
        <f t="shared" si="0"/>
        <v>0.3</v>
      </c>
      <c r="R19" s="244"/>
      <c r="S19" s="244"/>
      <c r="T19" s="138"/>
      <c r="U19" s="139"/>
      <c r="V19" s="139"/>
      <c r="W19" s="140"/>
      <c r="X19" s="142"/>
      <c r="Y19" s="16"/>
      <c r="Z19" s="15"/>
      <c r="AA19" s="15"/>
      <c r="AB19" s="15"/>
      <c r="AC19" s="15"/>
      <c r="AD19" s="15"/>
      <c r="AE19" s="15"/>
    </row>
    <row r="20" spans="1:31" ht="15.75">
      <c r="A20" s="137"/>
      <c r="B20" s="137"/>
      <c r="C20" s="2"/>
      <c r="D20" s="138"/>
      <c r="E20" s="138"/>
      <c r="F20" s="138"/>
      <c r="G20" s="138"/>
      <c r="H20" s="15"/>
      <c r="I20" s="15"/>
      <c r="J20" s="143"/>
      <c r="K20" s="2"/>
      <c r="L20" s="137"/>
      <c r="M20" s="138"/>
      <c r="N20" s="138"/>
      <c r="O20" s="139"/>
      <c r="P20" s="140"/>
      <c r="Q20" s="142"/>
      <c r="R20" s="244"/>
      <c r="S20" s="244"/>
      <c r="T20" s="138"/>
      <c r="U20" s="139"/>
      <c r="V20" s="139"/>
      <c r="W20" s="140"/>
      <c r="X20" s="142"/>
      <c r="Y20" s="16"/>
      <c r="Z20" s="15"/>
      <c r="AA20" s="15"/>
      <c r="AB20" s="15"/>
      <c r="AC20" s="15"/>
      <c r="AD20" s="15"/>
      <c r="AE20" s="15"/>
    </row>
    <row r="21" spans="1:34" s="28" customFormat="1" ht="13.5" thickBot="1">
      <c r="A21" s="50"/>
      <c r="B21" s="27"/>
      <c r="C21" s="29"/>
      <c r="D21" s="27"/>
      <c r="E21" s="27"/>
      <c r="F21" s="27"/>
      <c r="G21" s="27"/>
      <c r="H21" s="11"/>
      <c r="I21" s="10"/>
      <c r="J21" s="10"/>
      <c r="K21" s="10"/>
      <c r="L21" s="27"/>
      <c r="M21" s="27"/>
      <c r="N21" s="27"/>
      <c r="O21" s="27"/>
      <c r="P21" s="27"/>
      <c r="Q21" s="27"/>
      <c r="R21" s="27"/>
      <c r="S21" s="27"/>
      <c r="T21" s="11"/>
      <c r="U21" s="11"/>
      <c r="V21" s="11"/>
      <c r="W21" s="11"/>
      <c r="X21" s="10"/>
      <c r="Y21" s="10"/>
      <c r="Z21" s="10"/>
      <c r="AA21" s="10"/>
      <c r="AB21" s="10"/>
      <c r="AC21" s="10"/>
      <c r="AD21" s="10"/>
      <c r="AE21" s="11"/>
      <c r="AF21" s="27"/>
      <c r="AG21" s="27"/>
      <c r="AH21" s="8"/>
    </row>
    <row r="22" spans="1:31" ht="12.75">
      <c r="A22" s="375" t="s">
        <v>16</v>
      </c>
      <c r="B22" s="376"/>
      <c r="C22" s="377"/>
      <c r="D22" s="377"/>
      <c r="E22" s="377"/>
      <c r="F22" s="377"/>
      <c r="G22" s="378"/>
      <c r="H22" s="372" t="s">
        <v>27</v>
      </c>
      <c r="I22" s="373"/>
      <c r="J22" s="373"/>
      <c r="K22" s="374"/>
      <c r="L22" s="372" t="s">
        <v>55</v>
      </c>
      <c r="M22" s="373"/>
      <c r="N22" s="373"/>
      <c r="O22" s="373"/>
      <c r="P22" s="373"/>
      <c r="Q22" s="373"/>
      <c r="R22" s="374"/>
      <c r="S22" s="163"/>
      <c r="T22" s="390" t="s">
        <v>95</v>
      </c>
      <c r="U22" s="391"/>
      <c r="V22" s="391"/>
      <c r="W22" s="391"/>
      <c r="X22" s="391"/>
      <c r="Y22" s="404" t="s">
        <v>35</v>
      </c>
      <c r="Z22" s="405"/>
      <c r="AA22" s="405"/>
      <c r="AB22" s="405"/>
      <c r="AC22" s="191"/>
      <c r="AD22" s="167"/>
      <c r="AE22" s="395" t="s">
        <v>0</v>
      </c>
    </row>
    <row r="23" spans="1:31" ht="12.75" customHeight="1">
      <c r="A23" s="382" t="s">
        <v>24</v>
      </c>
      <c r="B23" s="384" t="s">
        <v>25</v>
      </c>
      <c r="C23" s="385"/>
      <c r="D23" s="385"/>
      <c r="E23" s="385"/>
      <c r="F23" s="386"/>
      <c r="G23" s="383" t="s">
        <v>19</v>
      </c>
      <c r="H23" s="379"/>
      <c r="I23" s="380"/>
      <c r="J23" s="380"/>
      <c r="K23" s="381" t="s">
        <v>22</v>
      </c>
      <c r="L23" s="392" t="s">
        <v>4</v>
      </c>
      <c r="M23" s="393" t="s">
        <v>26</v>
      </c>
      <c r="N23" s="393" t="s">
        <v>20</v>
      </c>
      <c r="O23" s="380" t="s">
        <v>30</v>
      </c>
      <c r="P23" s="380"/>
      <c r="Q23" s="380"/>
      <c r="R23" s="388" t="s">
        <v>722</v>
      </c>
      <c r="S23" s="388" t="s">
        <v>92</v>
      </c>
      <c r="T23" s="379" t="s">
        <v>90</v>
      </c>
      <c r="U23" s="387" t="s">
        <v>44</v>
      </c>
      <c r="V23" s="387" t="s">
        <v>93</v>
      </c>
      <c r="W23" s="387" t="s">
        <v>48</v>
      </c>
      <c r="X23" s="394" t="s">
        <v>45</v>
      </c>
      <c r="Y23" s="401" t="s">
        <v>31</v>
      </c>
      <c r="Z23" s="399" t="s">
        <v>26</v>
      </c>
      <c r="AA23" s="399" t="s">
        <v>724</v>
      </c>
      <c r="AB23" s="399" t="s">
        <v>723</v>
      </c>
      <c r="AC23" s="387" t="s">
        <v>92</v>
      </c>
      <c r="AD23" s="398" t="s">
        <v>56</v>
      </c>
      <c r="AE23" s="396"/>
    </row>
    <row r="24" spans="1:31" ht="23.25" customHeight="1">
      <c r="A24" s="382"/>
      <c r="B24" s="25" t="s">
        <v>37</v>
      </c>
      <c r="C24" s="51" t="s">
        <v>17</v>
      </c>
      <c r="D24" s="51" t="s">
        <v>18</v>
      </c>
      <c r="E24" s="51" t="s">
        <v>23</v>
      </c>
      <c r="F24" s="120" t="s">
        <v>41</v>
      </c>
      <c r="G24" s="383" t="s">
        <v>19</v>
      </c>
      <c r="H24" s="123" t="s">
        <v>17</v>
      </c>
      <c r="I24" s="12" t="s">
        <v>18</v>
      </c>
      <c r="J24" s="12" t="s">
        <v>19</v>
      </c>
      <c r="K24" s="381"/>
      <c r="L24" s="392"/>
      <c r="M24" s="393" t="s">
        <v>26</v>
      </c>
      <c r="N24" s="393" t="s">
        <v>20</v>
      </c>
      <c r="O24" s="51" t="s">
        <v>80</v>
      </c>
      <c r="P24" s="51" t="s">
        <v>81</v>
      </c>
      <c r="Q24" s="51" t="s">
        <v>21</v>
      </c>
      <c r="R24" s="410"/>
      <c r="S24" s="389"/>
      <c r="T24" s="379"/>
      <c r="U24" s="387"/>
      <c r="V24" s="387"/>
      <c r="W24" s="387"/>
      <c r="X24" s="387"/>
      <c r="Y24" s="402"/>
      <c r="Z24" s="400"/>
      <c r="AA24" s="400"/>
      <c r="AB24" s="400"/>
      <c r="AC24" s="403"/>
      <c r="AD24" s="398"/>
      <c r="AE24" s="397"/>
    </row>
    <row r="25" spans="1:31" ht="12.75">
      <c r="A25" s="213"/>
      <c r="B25" s="214"/>
      <c r="C25" s="215"/>
      <c r="D25" s="215"/>
      <c r="E25" s="215"/>
      <c r="F25" s="215"/>
      <c r="G25" s="216"/>
      <c r="H25" s="217"/>
      <c r="I25" s="218"/>
      <c r="J25" s="218"/>
      <c r="K25" s="219"/>
      <c r="L25" s="213"/>
      <c r="M25" s="220"/>
      <c r="N25" s="220"/>
      <c r="O25" s="215"/>
      <c r="P25" s="215"/>
      <c r="Q25" s="215"/>
      <c r="R25" s="221"/>
      <c r="S25" s="222"/>
      <c r="T25" s="223"/>
      <c r="U25" s="223"/>
      <c r="V25" s="223"/>
      <c r="W25" s="223"/>
      <c r="X25" s="223"/>
      <c r="Y25" s="225"/>
      <c r="Z25" s="223"/>
      <c r="AA25" s="223"/>
      <c r="AB25" s="223"/>
      <c r="AC25" s="223"/>
      <c r="AD25" s="224"/>
      <c r="AE25" s="221"/>
    </row>
    <row r="26" spans="1:31" s="22" customFormat="1" ht="12.75">
      <c r="A26" s="199" t="s">
        <v>718</v>
      </c>
      <c r="B26" s="200" t="s">
        <v>122</v>
      </c>
      <c r="C26" s="339" t="s">
        <v>733</v>
      </c>
      <c r="D26" s="345" t="s">
        <v>145</v>
      </c>
      <c r="E26" s="346" t="s">
        <v>172</v>
      </c>
      <c r="F26" s="354" t="s">
        <v>812</v>
      </c>
      <c r="G26" s="348" t="s">
        <v>232</v>
      </c>
      <c r="H26" s="353">
        <v>1213</v>
      </c>
      <c r="I26" s="354">
        <v>1</v>
      </c>
      <c r="J26" s="367" t="s">
        <v>799</v>
      </c>
      <c r="K26" s="355"/>
      <c r="L26" s="201" t="s">
        <v>32</v>
      </c>
      <c r="M26" s="205" t="s">
        <v>134</v>
      </c>
      <c r="N26" s="205">
        <v>1</v>
      </c>
      <c r="O26" s="205">
        <v>120</v>
      </c>
      <c r="P26" s="205">
        <v>45</v>
      </c>
      <c r="Q26" s="205">
        <v>96</v>
      </c>
      <c r="R26" s="128">
        <f>(O26*P26*Q26)/1000000</f>
        <v>0.5184</v>
      </c>
      <c r="S26" s="231">
        <f>IF(T26="O",R26,0)</f>
        <v>0</v>
      </c>
      <c r="T26" s="207" t="s">
        <v>719</v>
      </c>
      <c r="U26" s="202"/>
      <c r="V26" s="202"/>
      <c r="W26" s="208"/>
      <c r="X26" s="208"/>
      <c r="Y26" s="209" t="s">
        <v>51</v>
      </c>
      <c r="Z26" s="210" t="s">
        <v>237</v>
      </c>
      <c r="AA26" s="202">
        <v>2</v>
      </c>
      <c r="AB26" s="202">
        <f>AA26*0.06</f>
        <v>0.12</v>
      </c>
      <c r="AC26" s="235">
        <f>IF(AD26="O",AB26,0)</f>
        <v>0</v>
      </c>
      <c r="AD26" s="211" t="s">
        <v>719</v>
      </c>
      <c r="AE26" s="212"/>
    </row>
    <row r="27" spans="1:31" s="22" customFormat="1" ht="12.75">
      <c r="A27" s="199" t="s">
        <v>718</v>
      </c>
      <c r="B27" s="200" t="s">
        <v>122</v>
      </c>
      <c r="C27" s="339" t="s">
        <v>733</v>
      </c>
      <c r="D27" s="345" t="s">
        <v>145</v>
      </c>
      <c r="E27" s="346" t="s">
        <v>172</v>
      </c>
      <c r="F27" s="354" t="s">
        <v>812</v>
      </c>
      <c r="G27" s="348" t="s">
        <v>233</v>
      </c>
      <c r="H27" s="353">
        <v>1213</v>
      </c>
      <c r="I27" s="354">
        <v>1</v>
      </c>
      <c r="J27" s="367" t="s">
        <v>799</v>
      </c>
      <c r="K27" s="355"/>
      <c r="L27" s="201" t="s">
        <v>32</v>
      </c>
      <c r="M27" s="205" t="s">
        <v>124</v>
      </c>
      <c r="N27" s="205">
        <v>1</v>
      </c>
      <c r="O27" s="205">
        <v>120</v>
      </c>
      <c r="P27" s="205">
        <v>45</v>
      </c>
      <c r="Q27" s="205">
        <v>100</v>
      </c>
      <c r="R27" s="128">
        <f>(O27*P27*Q27)/1000000</f>
        <v>0.54</v>
      </c>
      <c r="S27" s="231">
        <f>IF(T27="O",R27,0)</f>
        <v>0</v>
      </c>
      <c r="T27" s="207" t="s">
        <v>719</v>
      </c>
      <c r="U27" s="202"/>
      <c r="V27" s="202"/>
      <c r="W27" s="208"/>
      <c r="X27" s="208"/>
      <c r="Y27" s="209" t="s">
        <v>51</v>
      </c>
      <c r="Z27" s="210"/>
      <c r="AA27" s="202">
        <v>2</v>
      </c>
      <c r="AB27" s="202">
        <f aca="true" t="shared" si="1" ref="AB27:AB40">AA27*0.06</f>
        <v>0.12</v>
      </c>
      <c r="AC27" s="235">
        <f>IF(AD27="O",AB27,0)</f>
        <v>0</v>
      </c>
      <c r="AD27" s="211" t="s">
        <v>719</v>
      </c>
      <c r="AE27" s="212"/>
    </row>
    <row r="28" spans="1:31" s="22" customFormat="1" ht="12.75">
      <c r="A28" s="199" t="s">
        <v>718</v>
      </c>
      <c r="B28" s="200" t="s">
        <v>122</v>
      </c>
      <c r="C28" s="339" t="s">
        <v>733</v>
      </c>
      <c r="D28" s="345" t="s">
        <v>145</v>
      </c>
      <c r="E28" s="346" t="s">
        <v>172</v>
      </c>
      <c r="F28" s="354" t="s">
        <v>812</v>
      </c>
      <c r="G28" s="348" t="s">
        <v>234</v>
      </c>
      <c r="H28" s="353">
        <v>1213</v>
      </c>
      <c r="I28" s="354">
        <v>1</v>
      </c>
      <c r="J28" s="367" t="s">
        <v>799</v>
      </c>
      <c r="K28" s="352"/>
      <c r="L28" s="201" t="s">
        <v>32</v>
      </c>
      <c r="M28" s="53" t="s">
        <v>149</v>
      </c>
      <c r="N28" s="53">
        <v>1</v>
      </c>
      <c r="O28" s="53">
        <v>160</v>
      </c>
      <c r="P28" s="53">
        <v>80</v>
      </c>
      <c r="Q28" s="53">
        <v>73</v>
      </c>
      <c r="R28" s="55">
        <v>0.92</v>
      </c>
      <c r="S28" s="231">
        <f>IF(T28="O",R28,0)</f>
        <v>0</v>
      </c>
      <c r="T28" s="207" t="s">
        <v>719</v>
      </c>
      <c r="U28" s="56"/>
      <c r="V28" s="56"/>
      <c r="W28" s="121"/>
      <c r="X28" s="121"/>
      <c r="Y28" s="171"/>
      <c r="Z28" s="58"/>
      <c r="AA28" s="56"/>
      <c r="AB28" s="202">
        <f t="shared" si="1"/>
        <v>0</v>
      </c>
      <c r="AC28" s="235">
        <f>IF(AD28="O",AB28,0)</f>
        <v>0</v>
      </c>
      <c r="AD28" s="168"/>
      <c r="AE28" s="59"/>
    </row>
    <row r="29" spans="1:31" s="22" customFormat="1" ht="12.75">
      <c r="A29" s="199" t="s">
        <v>718</v>
      </c>
      <c r="B29" s="200" t="s">
        <v>122</v>
      </c>
      <c r="C29" s="339" t="s">
        <v>733</v>
      </c>
      <c r="D29" s="345" t="s">
        <v>145</v>
      </c>
      <c r="E29" s="346" t="s">
        <v>172</v>
      </c>
      <c r="F29" s="354" t="s">
        <v>812</v>
      </c>
      <c r="G29" s="348" t="s">
        <v>235</v>
      </c>
      <c r="H29" s="353">
        <v>1213</v>
      </c>
      <c r="I29" s="354">
        <v>1</v>
      </c>
      <c r="J29" s="367" t="s">
        <v>799</v>
      </c>
      <c r="K29" s="355"/>
      <c r="L29" s="201" t="s">
        <v>32</v>
      </c>
      <c r="M29" s="205" t="s">
        <v>119</v>
      </c>
      <c r="N29" s="205">
        <v>1</v>
      </c>
      <c r="O29" s="205">
        <v>120</v>
      </c>
      <c r="P29" s="205">
        <v>80</v>
      </c>
      <c r="Q29" s="205">
        <v>73</v>
      </c>
      <c r="R29" s="206">
        <v>0.69</v>
      </c>
      <c r="S29" s="231">
        <f aca="true" t="shared" si="2" ref="S29:S39">IF(T29="O",R29,0)</f>
        <v>0</v>
      </c>
      <c r="T29" s="207" t="s">
        <v>719</v>
      </c>
      <c r="U29" s="202"/>
      <c r="V29" s="202"/>
      <c r="W29" s="208"/>
      <c r="X29" s="208"/>
      <c r="Y29" s="209"/>
      <c r="Z29" s="210"/>
      <c r="AA29" s="202"/>
      <c r="AB29" s="202">
        <f t="shared" si="1"/>
        <v>0</v>
      </c>
      <c r="AC29" s="235">
        <f aca="true" t="shared" si="3" ref="AC29:AC39">IF(AD29="O",AB29,0)</f>
        <v>0</v>
      </c>
      <c r="AD29" s="211"/>
      <c r="AE29" s="212"/>
    </row>
    <row r="30" spans="1:31" s="22" customFormat="1" ht="12.75">
      <c r="A30" s="199" t="s">
        <v>718</v>
      </c>
      <c r="B30" s="200" t="s">
        <v>122</v>
      </c>
      <c r="C30" s="339" t="s">
        <v>733</v>
      </c>
      <c r="D30" s="345" t="s">
        <v>145</v>
      </c>
      <c r="E30" s="346" t="s">
        <v>172</v>
      </c>
      <c r="F30" s="354" t="s">
        <v>812</v>
      </c>
      <c r="G30" s="348" t="s">
        <v>236</v>
      </c>
      <c r="H30" s="353">
        <v>1213</v>
      </c>
      <c r="I30" s="354">
        <v>1</v>
      </c>
      <c r="J30" s="367" t="s">
        <v>799</v>
      </c>
      <c r="K30" s="355"/>
      <c r="L30" s="201" t="s">
        <v>32</v>
      </c>
      <c r="M30" s="205" t="s">
        <v>110</v>
      </c>
      <c r="N30" s="205">
        <v>1</v>
      </c>
      <c r="O30" s="205">
        <v>75</v>
      </c>
      <c r="P30" s="205">
        <v>42</v>
      </c>
      <c r="Q30" s="205">
        <v>46</v>
      </c>
      <c r="R30" s="128">
        <f>(O30*P30*Q30)/1000000</f>
        <v>0.1449</v>
      </c>
      <c r="S30" s="231">
        <f t="shared" si="2"/>
        <v>0</v>
      </c>
      <c r="T30" s="207" t="s">
        <v>719</v>
      </c>
      <c r="U30" s="202"/>
      <c r="V30" s="202"/>
      <c r="W30" s="208"/>
      <c r="X30" s="208"/>
      <c r="Y30" s="209"/>
      <c r="Z30" s="210"/>
      <c r="AA30" s="202"/>
      <c r="AB30" s="202">
        <f t="shared" si="1"/>
        <v>0</v>
      </c>
      <c r="AC30" s="235">
        <f t="shared" si="3"/>
        <v>0</v>
      </c>
      <c r="AD30" s="211"/>
      <c r="AE30" s="212"/>
    </row>
    <row r="31" spans="1:31" s="22" customFormat="1" ht="12.75">
      <c r="A31" s="199" t="s">
        <v>718</v>
      </c>
      <c r="B31" s="200" t="s">
        <v>122</v>
      </c>
      <c r="C31" s="339" t="s">
        <v>733</v>
      </c>
      <c r="D31" s="345" t="s">
        <v>145</v>
      </c>
      <c r="E31" s="346" t="s">
        <v>172</v>
      </c>
      <c r="F31" s="354" t="s">
        <v>812</v>
      </c>
      <c r="G31" s="348" t="s">
        <v>238</v>
      </c>
      <c r="H31" s="353">
        <v>1213</v>
      </c>
      <c r="I31" s="354">
        <v>1</v>
      </c>
      <c r="J31" s="367" t="s">
        <v>799</v>
      </c>
      <c r="K31" s="352"/>
      <c r="L31" s="201" t="s">
        <v>32</v>
      </c>
      <c r="M31" s="53" t="s">
        <v>124</v>
      </c>
      <c r="N31" s="53">
        <v>1</v>
      </c>
      <c r="O31" s="53">
        <v>80</v>
      </c>
      <c r="P31" s="53">
        <v>44</v>
      </c>
      <c r="Q31" s="53">
        <v>70</v>
      </c>
      <c r="R31" s="128">
        <f>(O31*P31*Q31)/1000000</f>
        <v>0.2464</v>
      </c>
      <c r="S31" s="231">
        <f t="shared" si="2"/>
        <v>0</v>
      </c>
      <c r="T31" s="207" t="s">
        <v>719</v>
      </c>
      <c r="U31" s="56"/>
      <c r="V31" s="56"/>
      <c r="W31" s="121"/>
      <c r="X31" s="121"/>
      <c r="Y31" s="171" t="s">
        <v>51</v>
      </c>
      <c r="Z31" s="58"/>
      <c r="AA31" s="56">
        <v>1</v>
      </c>
      <c r="AB31" s="202">
        <f t="shared" si="1"/>
        <v>0.06</v>
      </c>
      <c r="AC31" s="235">
        <f t="shared" si="3"/>
        <v>0</v>
      </c>
      <c r="AD31" s="168" t="s">
        <v>719</v>
      </c>
      <c r="AE31" s="59"/>
    </row>
    <row r="32" spans="1:31" s="22" customFormat="1" ht="12.75">
      <c r="A32" s="199" t="s">
        <v>718</v>
      </c>
      <c r="B32" s="200" t="s">
        <v>122</v>
      </c>
      <c r="C32" s="339" t="s">
        <v>733</v>
      </c>
      <c r="D32" s="345" t="s">
        <v>145</v>
      </c>
      <c r="E32" s="346" t="s">
        <v>172</v>
      </c>
      <c r="F32" s="354" t="s">
        <v>812</v>
      </c>
      <c r="G32" s="348" t="s">
        <v>239</v>
      </c>
      <c r="H32" s="353">
        <v>1213</v>
      </c>
      <c r="I32" s="354">
        <v>1</v>
      </c>
      <c r="J32" s="367" t="s">
        <v>799</v>
      </c>
      <c r="K32" s="352"/>
      <c r="L32" s="201" t="s">
        <v>32</v>
      </c>
      <c r="M32" s="53" t="s">
        <v>124</v>
      </c>
      <c r="N32" s="53">
        <v>1</v>
      </c>
      <c r="O32" s="53">
        <v>120</v>
      </c>
      <c r="P32" s="53">
        <v>45</v>
      </c>
      <c r="Q32" s="53">
        <v>200</v>
      </c>
      <c r="R32" s="128">
        <f>(O32*P32*Q32)/1000000</f>
        <v>1.08</v>
      </c>
      <c r="S32" s="231">
        <f t="shared" si="2"/>
        <v>0</v>
      </c>
      <c r="T32" s="207" t="s">
        <v>719</v>
      </c>
      <c r="U32" s="56"/>
      <c r="V32" s="56"/>
      <c r="W32" s="121"/>
      <c r="X32" s="121"/>
      <c r="Y32" s="171"/>
      <c r="Z32" s="58"/>
      <c r="AA32" s="56"/>
      <c r="AB32" s="202">
        <f t="shared" si="1"/>
        <v>0</v>
      </c>
      <c r="AC32" s="235">
        <f t="shared" si="3"/>
        <v>0</v>
      </c>
      <c r="AD32" s="168"/>
      <c r="AE32" s="59"/>
    </row>
    <row r="33" spans="1:31" s="22" customFormat="1" ht="12.75">
      <c r="A33" s="199" t="s">
        <v>718</v>
      </c>
      <c r="B33" s="200" t="s">
        <v>122</v>
      </c>
      <c r="C33" s="339" t="s">
        <v>733</v>
      </c>
      <c r="D33" s="345" t="s">
        <v>145</v>
      </c>
      <c r="E33" s="346" t="s">
        <v>172</v>
      </c>
      <c r="F33" s="354" t="s">
        <v>812</v>
      </c>
      <c r="G33" s="348" t="s">
        <v>240</v>
      </c>
      <c r="H33" s="353">
        <v>1213</v>
      </c>
      <c r="I33" s="354">
        <v>1</v>
      </c>
      <c r="J33" s="367" t="s">
        <v>799</v>
      </c>
      <c r="K33" s="360"/>
      <c r="L33" s="201" t="s">
        <v>32</v>
      </c>
      <c r="M33" s="127" t="s">
        <v>119</v>
      </c>
      <c r="N33" s="127">
        <v>1</v>
      </c>
      <c r="O33" s="127">
        <v>60</v>
      </c>
      <c r="P33" s="127">
        <v>50</v>
      </c>
      <c r="Q33" s="127">
        <v>73</v>
      </c>
      <c r="R33" s="128">
        <v>0.22</v>
      </c>
      <c r="S33" s="231">
        <f t="shared" si="2"/>
        <v>0</v>
      </c>
      <c r="T33" s="207" t="s">
        <v>719</v>
      </c>
      <c r="U33" s="129"/>
      <c r="V33" s="129"/>
      <c r="W33" s="130"/>
      <c r="X33" s="130"/>
      <c r="Y33" s="172"/>
      <c r="Z33" s="132"/>
      <c r="AA33" s="129"/>
      <c r="AB33" s="202">
        <f t="shared" si="1"/>
        <v>0</v>
      </c>
      <c r="AC33" s="235">
        <f t="shared" si="3"/>
        <v>0</v>
      </c>
      <c r="AD33" s="169"/>
      <c r="AE33" s="133"/>
    </row>
    <row r="34" spans="1:31" s="22" customFormat="1" ht="12.75">
      <c r="A34" s="199" t="s">
        <v>718</v>
      </c>
      <c r="B34" s="200" t="s">
        <v>122</v>
      </c>
      <c r="C34" s="339" t="s">
        <v>733</v>
      </c>
      <c r="D34" s="345" t="s">
        <v>145</v>
      </c>
      <c r="E34" s="346" t="s">
        <v>172</v>
      </c>
      <c r="F34" s="354" t="s">
        <v>812</v>
      </c>
      <c r="G34" s="348" t="s">
        <v>241</v>
      </c>
      <c r="H34" s="353">
        <v>1213</v>
      </c>
      <c r="I34" s="354">
        <v>1</v>
      </c>
      <c r="J34" s="367" t="s">
        <v>799</v>
      </c>
      <c r="K34" s="360"/>
      <c r="L34" s="201" t="s">
        <v>49</v>
      </c>
      <c r="M34" s="127" t="s">
        <v>114</v>
      </c>
      <c r="N34" s="127">
        <v>1</v>
      </c>
      <c r="O34" s="127">
        <v>200</v>
      </c>
      <c r="P34" s="127">
        <v>100</v>
      </c>
      <c r="Q34" s="127"/>
      <c r="R34" s="128">
        <v>0.16</v>
      </c>
      <c r="S34" s="231">
        <f t="shared" si="2"/>
        <v>0</v>
      </c>
      <c r="T34" s="207" t="s">
        <v>719</v>
      </c>
      <c r="U34" s="129"/>
      <c r="V34" s="129"/>
      <c r="W34" s="130"/>
      <c r="X34" s="130"/>
      <c r="Y34" s="172"/>
      <c r="Z34" s="132"/>
      <c r="AA34" s="129"/>
      <c r="AB34" s="202">
        <f t="shared" si="1"/>
        <v>0</v>
      </c>
      <c r="AC34" s="235">
        <f t="shared" si="3"/>
        <v>0</v>
      </c>
      <c r="AD34" s="169"/>
      <c r="AE34" s="133"/>
    </row>
    <row r="35" spans="1:31" s="22" customFormat="1" ht="12.75">
      <c r="A35" s="199" t="s">
        <v>718</v>
      </c>
      <c r="B35" s="200" t="s">
        <v>122</v>
      </c>
      <c r="C35" s="339" t="s">
        <v>733</v>
      </c>
      <c r="D35" s="345" t="s">
        <v>145</v>
      </c>
      <c r="E35" s="346" t="s">
        <v>172</v>
      </c>
      <c r="F35" s="354" t="s">
        <v>812</v>
      </c>
      <c r="G35" s="348" t="s">
        <v>242</v>
      </c>
      <c r="H35" s="353">
        <v>1213</v>
      </c>
      <c r="I35" s="354">
        <v>1</v>
      </c>
      <c r="J35" s="367" t="s">
        <v>799</v>
      </c>
      <c r="K35" s="360"/>
      <c r="L35" s="126" t="s">
        <v>33</v>
      </c>
      <c r="M35" s="127" t="s">
        <v>120</v>
      </c>
      <c r="N35" s="127">
        <v>1</v>
      </c>
      <c r="O35" s="127"/>
      <c r="P35" s="127"/>
      <c r="Q35" s="127"/>
      <c r="R35" s="128">
        <v>0.15</v>
      </c>
      <c r="S35" s="231">
        <f t="shared" si="2"/>
        <v>0</v>
      </c>
      <c r="T35" s="207" t="s">
        <v>719</v>
      </c>
      <c r="U35" s="129"/>
      <c r="V35" s="129"/>
      <c r="W35" s="130"/>
      <c r="X35" s="130"/>
      <c r="Y35" s="172"/>
      <c r="Z35" s="132"/>
      <c r="AA35" s="129"/>
      <c r="AB35" s="202">
        <f t="shared" si="1"/>
        <v>0</v>
      </c>
      <c r="AC35" s="235">
        <f t="shared" si="3"/>
        <v>0</v>
      </c>
      <c r="AD35" s="169"/>
      <c r="AE35" s="133"/>
    </row>
    <row r="36" spans="1:31" s="22" customFormat="1" ht="12.75">
      <c r="A36" s="199" t="s">
        <v>718</v>
      </c>
      <c r="B36" s="200" t="s">
        <v>122</v>
      </c>
      <c r="C36" s="339" t="s">
        <v>733</v>
      </c>
      <c r="D36" s="345" t="s">
        <v>145</v>
      </c>
      <c r="E36" s="346" t="s">
        <v>172</v>
      </c>
      <c r="F36" s="354" t="s">
        <v>812</v>
      </c>
      <c r="G36" s="348" t="s">
        <v>243</v>
      </c>
      <c r="H36" s="353">
        <v>1213</v>
      </c>
      <c r="I36" s="354">
        <v>1</v>
      </c>
      <c r="J36" s="367" t="s">
        <v>799</v>
      </c>
      <c r="K36" s="360"/>
      <c r="L36" s="126" t="s">
        <v>33</v>
      </c>
      <c r="M36" s="127" t="s">
        <v>116</v>
      </c>
      <c r="N36" s="127">
        <v>1</v>
      </c>
      <c r="O36" s="127"/>
      <c r="P36" s="127"/>
      <c r="Q36" s="127"/>
      <c r="R36" s="128">
        <v>0.15</v>
      </c>
      <c r="S36" s="231">
        <f t="shared" si="2"/>
        <v>0</v>
      </c>
      <c r="T36" s="207" t="s">
        <v>719</v>
      </c>
      <c r="U36" s="129"/>
      <c r="V36" s="129"/>
      <c r="W36" s="130"/>
      <c r="X36" s="130"/>
      <c r="Y36" s="172"/>
      <c r="Z36" s="132"/>
      <c r="AA36" s="129"/>
      <c r="AB36" s="202">
        <f t="shared" si="1"/>
        <v>0</v>
      </c>
      <c r="AC36" s="235">
        <f t="shared" si="3"/>
        <v>0</v>
      </c>
      <c r="AD36" s="169"/>
      <c r="AE36" s="133"/>
    </row>
    <row r="37" spans="1:31" s="22" customFormat="1" ht="12.75">
      <c r="A37" s="199" t="s">
        <v>718</v>
      </c>
      <c r="B37" s="200" t="s">
        <v>122</v>
      </c>
      <c r="C37" s="339" t="s">
        <v>733</v>
      </c>
      <c r="D37" s="345" t="s">
        <v>145</v>
      </c>
      <c r="E37" s="346" t="s">
        <v>172</v>
      </c>
      <c r="F37" s="354" t="s">
        <v>812</v>
      </c>
      <c r="G37" s="348" t="s">
        <v>244</v>
      </c>
      <c r="H37" s="353">
        <v>1213</v>
      </c>
      <c r="I37" s="354">
        <v>1</v>
      </c>
      <c r="J37" s="367" t="s">
        <v>799</v>
      </c>
      <c r="K37" s="360"/>
      <c r="L37" s="126" t="s">
        <v>33</v>
      </c>
      <c r="M37" s="127" t="s">
        <v>116</v>
      </c>
      <c r="N37" s="127">
        <v>1</v>
      </c>
      <c r="O37" s="127"/>
      <c r="P37" s="127"/>
      <c r="Q37" s="127"/>
      <c r="R37" s="128">
        <v>0.15</v>
      </c>
      <c r="S37" s="231">
        <f t="shared" si="2"/>
        <v>0</v>
      </c>
      <c r="T37" s="207" t="s">
        <v>719</v>
      </c>
      <c r="U37" s="129"/>
      <c r="V37" s="129"/>
      <c r="W37" s="130"/>
      <c r="X37" s="130"/>
      <c r="Y37" s="172"/>
      <c r="Z37" s="132"/>
      <c r="AA37" s="129"/>
      <c r="AB37" s="202">
        <f t="shared" si="1"/>
        <v>0</v>
      </c>
      <c r="AC37" s="235">
        <f t="shared" si="3"/>
        <v>0</v>
      </c>
      <c r="AD37" s="169"/>
      <c r="AE37" s="133"/>
    </row>
    <row r="38" spans="1:31" s="22" customFormat="1" ht="12.75">
      <c r="A38" s="199" t="s">
        <v>718</v>
      </c>
      <c r="B38" s="200" t="s">
        <v>122</v>
      </c>
      <c r="C38" s="339" t="s">
        <v>733</v>
      </c>
      <c r="D38" s="345" t="s">
        <v>145</v>
      </c>
      <c r="E38" s="346" t="s">
        <v>172</v>
      </c>
      <c r="F38" s="354" t="s">
        <v>812</v>
      </c>
      <c r="G38" s="348" t="s">
        <v>245</v>
      </c>
      <c r="H38" s="353">
        <v>1213</v>
      </c>
      <c r="I38" s="354">
        <v>1</v>
      </c>
      <c r="J38" s="367" t="s">
        <v>799</v>
      </c>
      <c r="K38" s="360"/>
      <c r="L38" s="126" t="s">
        <v>33</v>
      </c>
      <c r="M38" s="127" t="s">
        <v>115</v>
      </c>
      <c r="N38" s="127">
        <v>1</v>
      </c>
      <c r="O38" s="127"/>
      <c r="P38" s="127"/>
      <c r="Q38" s="127"/>
      <c r="R38" s="128">
        <v>0.15</v>
      </c>
      <c r="S38" s="231">
        <f t="shared" si="2"/>
        <v>0</v>
      </c>
      <c r="T38" s="207" t="s">
        <v>719</v>
      </c>
      <c r="U38" s="129"/>
      <c r="V38" s="129"/>
      <c r="W38" s="130"/>
      <c r="X38" s="130"/>
      <c r="Y38" s="172" t="s">
        <v>60</v>
      </c>
      <c r="Z38" s="132"/>
      <c r="AA38" s="129">
        <v>1</v>
      </c>
      <c r="AB38" s="202">
        <f t="shared" si="1"/>
        <v>0.06</v>
      </c>
      <c r="AC38" s="235">
        <f t="shared" si="3"/>
        <v>0</v>
      </c>
      <c r="AD38" s="169" t="s">
        <v>719</v>
      </c>
      <c r="AE38" s="133"/>
    </row>
    <row r="39" spans="1:31" s="22" customFormat="1" ht="12.75">
      <c r="A39" s="199" t="s">
        <v>718</v>
      </c>
      <c r="B39" s="52" t="s">
        <v>122</v>
      </c>
      <c r="C39" s="339" t="s">
        <v>733</v>
      </c>
      <c r="D39" s="347" t="s">
        <v>145</v>
      </c>
      <c r="E39" s="351" t="s">
        <v>172</v>
      </c>
      <c r="F39" s="354" t="s">
        <v>812</v>
      </c>
      <c r="G39" s="484"/>
      <c r="H39" s="353">
        <v>1213</v>
      </c>
      <c r="I39" s="354">
        <v>1</v>
      </c>
      <c r="J39" s="367" t="s">
        <v>799</v>
      </c>
      <c r="K39" s="352"/>
      <c r="L39" s="54" t="s">
        <v>49</v>
      </c>
      <c r="M39" s="53" t="s">
        <v>109</v>
      </c>
      <c r="N39" s="53">
        <v>1</v>
      </c>
      <c r="O39" s="53"/>
      <c r="P39" s="53"/>
      <c r="Q39" s="53"/>
      <c r="R39" s="55"/>
      <c r="S39" s="231">
        <f t="shared" si="2"/>
        <v>0</v>
      </c>
      <c r="T39" s="207" t="s">
        <v>719</v>
      </c>
      <c r="U39" s="56"/>
      <c r="V39" s="56"/>
      <c r="W39" s="121"/>
      <c r="X39" s="265"/>
      <c r="Y39" s="266"/>
      <c r="Z39" s="58"/>
      <c r="AA39" s="56"/>
      <c r="AB39" s="202">
        <f t="shared" si="1"/>
        <v>0</v>
      </c>
      <c r="AC39" s="235">
        <f t="shared" si="3"/>
        <v>0</v>
      </c>
      <c r="AD39" s="168"/>
      <c r="AE39" s="59"/>
    </row>
    <row r="40" spans="1:31" s="22" customFormat="1" ht="12.75">
      <c r="A40" s="199" t="s">
        <v>718</v>
      </c>
      <c r="B40" s="52" t="s">
        <v>122</v>
      </c>
      <c r="C40" s="339" t="s">
        <v>733</v>
      </c>
      <c r="D40" s="347" t="s">
        <v>145</v>
      </c>
      <c r="E40" s="351" t="s">
        <v>173</v>
      </c>
      <c r="F40" s="354" t="s">
        <v>812</v>
      </c>
      <c r="G40" s="348" t="s">
        <v>246</v>
      </c>
      <c r="H40" s="353">
        <v>1213</v>
      </c>
      <c r="I40" s="354">
        <v>1</v>
      </c>
      <c r="J40" s="367" t="s">
        <v>799</v>
      </c>
      <c r="K40" s="352"/>
      <c r="L40" s="54" t="s">
        <v>32</v>
      </c>
      <c r="M40" s="53" t="s">
        <v>113</v>
      </c>
      <c r="N40" s="53">
        <v>1</v>
      </c>
      <c r="O40" s="53"/>
      <c r="P40" s="53"/>
      <c r="Q40" s="53"/>
      <c r="R40" s="55">
        <v>0.5</v>
      </c>
      <c r="S40" s="231">
        <f>IF(T40="O",R40,0)</f>
        <v>0</v>
      </c>
      <c r="T40" s="207" t="s">
        <v>719</v>
      </c>
      <c r="U40" s="56"/>
      <c r="V40" s="56"/>
      <c r="W40" s="121"/>
      <c r="X40" s="265"/>
      <c r="Y40" s="266"/>
      <c r="Z40" s="58"/>
      <c r="AA40" s="56"/>
      <c r="AB40" s="202">
        <f t="shared" si="1"/>
        <v>0</v>
      </c>
      <c r="AC40" s="235">
        <f>IF(AD40="O",AB40,0)</f>
        <v>0</v>
      </c>
      <c r="AD40" s="168"/>
      <c r="AE40" s="59"/>
    </row>
    <row r="41" spans="1:31" s="22" customFormat="1" ht="13.5" thickBot="1">
      <c r="A41" s="61" t="s">
        <v>718</v>
      </c>
      <c r="B41" s="62" t="s">
        <v>122</v>
      </c>
      <c r="C41" s="340" t="s">
        <v>733</v>
      </c>
      <c r="D41" s="361" t="s">
        <v>145</v>
      </c>
      <c r="E41" s="362" t="s">
        <v>174</v>
      </c>
      <c r="F41" s="365" t="s">
        <v>812</v>
      </c>
      <c r="G41" s="363" t="s">
        <v>247</v>
      </c>
      <c r="H41" s="364">
        <v>1213</v>
      </c>
      <c r="I41" s="365">
        <v>1</v>
      </c>
      <c r="J41" s="370" t="s">
        <v>799</v>
      </c>
      <c r="K41" s="366"/>
      <c r="L41" s="63" t="s">
        <v>32</v>
      </c>
      <c r="M41" s="64" t="s">
        <v>137</v>
      </c>
      <c r="N41" s="64">
        <v>1</v>
      </c>
      <c r="O41" s="64"/>
      <c r="P41" s="64"/>
      <c r="Q41" s="64"/>
      <c r="R41" s="65">
        <v>0.5</v>
      </c>
      <c r="S41" s="232">
        <f>IF(T41="O",R41,0)</f>
        <v>0</v>
      </c>
      <c r="T41" s="166" t="s">
        <v>719</v>
      </c>
      <c r="U41" s="66"/>
      <c r="V41" s="66"/>
      <c r="W41" s="122"/>
      <c r="X41" s="263"/>
      <c r="Y41" s="264"/>
      <c r="Z41" s="68"/>
      <c r="AA41" s="66"/>
      <c r="AB41" s="190"/>
      <c r="AC41" s="236">
        <f>IF(AD41="O",AB41,0)</f>
        <v>0</v>
      </c>
      <c r="AD41" s="170"/>
      <c r="AE41" s="69"/>
    </row>
  </sheetData>
  <sheetProtection/>
  <protectedRanges>
    <protectedRange sqref="N4:Q8" name="Plage5"/>
    <protectedRange sqref="T26:AB967" name="Plage3"/>
    <protectedRange sqref="B1:B2" name="Plage1"/>
    <protectedRange sqref="R28:R29 R33:R39 G26:G38 H26:Q26 A41:R967 G40 K27:Q39 K40:R40 H27:J40 A26:F40" name="Plage2"/>
    <protectedRange sqref="AD26:AE967" name="Plage4"/>
    <protectedRange sqref="R26" name="Plage2_1"/>
    <protectedRange sqref="R27" name="Plage2_2"/>
    <protectedRange sqref="R30" name="Plage2_3"/>
    <protectedRange sqref="R31" name="Plage2_4"/>
    <protectedRange sqref="R32" name="Plage2_5"/>
  </protectedRanges>
  <mergeCells count="35">
    <mergeCell ref="A5:A6"/>
    <mergeCell ref="A7:A8"/>
    <mergeCell ref="A9:A10"/>
    <mergeCell ref="N10:O10"/>
    <mergeCell ref="T22:X22"/>
    <mergeCell ref="Y22:AB22"/>
    <mergeCell ref="A11:A12"/>
    <mergeCell ref="A13:A14"/>
    <mergeCell ref="A15:A16"/>
    <mergeCell ref="A22:G22"/>
    <mergeCell ref="L23:L24"/>
    <mergeCell ref="M23:M24"/>
    <mergeCell ref="N23:N24"/>
    <mergeCell ref="O23:Q23"/>
    <mergeCell ref="H22:K22"/>
    <mergeCell ref="L22:R22"/>
    <mergeCell ref="R23:R24"/>
    <mergeCell ref="S23:S24"/>
    <mergeCell ref="T23:T24"/>
    <mergeCell ref="U23:U24"/>
    <mergeCell ref="AE22:AE24"/>
    <mergeCell ref="A23:A24"/>
    <mergeCell ref="B23:F23"/>
    <mergeCell ref="G23:G24"/>
    <mergeCell ref="H23:J23"/>
    <mergeCell ref="K23:K24"/>
    <mergeCell ref="AD23:AD24"/>
    <mergeCell ref="Z23:Z24"/>
    <mergeCell ref="AA23:AA24"/>
    <mergeCell ref="AB23:AB24"/>
    <mergeCell ref="AC23:AC24"/>
    <mergeCell ref="V23:V24"/>
    <mergeCell ref="W23:W24"/>
    <mergeCell ref="X23:X24"/>
    <mergeCell ref="Y23:Y24"/>
  </mergeCells>
  <dataValidations count="6">
    <dataValidation type="list" allowBlank="1" showErrorMessage="1" prompt="&#10;" sqref="L26:L41">
      <formula1>"INFO,MOB,VER,ROC,DIV,LAB,FRAG"</formula1>
    </dataValidation>
    <dataValidation type="list" allowBlank="1" showInputMessage="1" showErrorMessage="1" sqref="Y26:Y38">
      <formula1>"DOCBUR,DOCBIBLIO"</formula1>
    </dataValidation>
    <dataValidation type="list" allowBlank="1" showInputMessage="1" showErrorMessage="1" sqref="W26:X41 Y39:Y41 Q5 T26:T41 AD26:AD41">
      <formula1>"O,N"</formula1>
    </dataValidation>
    <dataValidation type="list" allowBlank="1" showInputMessage="1" showErrorMessage="1" sqref="AD25">
      <formula1>"O/N"</formula1>
    </dataValidation>
    <dataValidation type="list" allowBlank="1" showInputMessage="1" showErrorMessage="1" sqref="N4">
      <formula1>"BUR,SALLE ENSEIGNEMENT, SALLETP, LABO,STOCK REPRO,DIVERS"</formula1>
    </dataValidation>
    <dataValidation type="list" allowBlank="1" showInputMessage="1" showErrorMessage="1" sqref="Q4">
      <formula1>"A-1,A-2,B-1,B-2,C-1,C-2,D-1,D-2,E-1,E-2,F-1,F-2"</formula1>
    </dataValidation>
  </dataValidations>
  <printOptions/>
  <pageMargins left="0.787401575" right="0.787401575" top="0.984251969" bottom="0.984251969" header="0.4921259845" footer="0.4921259845"/>
  <pageSetup orientation="portrait" paperSize="9"/>
  <ignoredErrors>
    <ignoredError sqref="E26:E41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AH44"/>
  <sheetViews>
    <sheetView zoomScalePageLayoutView="0" workbookViewId="0" topLeftCell="A22">
      <selection activeCell="I46" sqref="I46"/>
    </sheetView>
  </sheetViews>
  <sheetFormatPr defaultColWidth="11.421875" defaultRowHeight="12.75"/>
  <cols>
    <col min="1" max="1" width="15.8515625" style="5" customWidth="1"/>
    <col min="2" max="2" width="11.28125" style="5" customWidth="1"/>
    <col min="3" max="3" width="7.421875" style="5" customWidth="1"/>
    <col min="4" max="4" width="8.421875" style="5" customWidth="1"/>
    <col min="5" max="5" width="6.7109375" style="5" customWidth="1"/>
    <col min="6" max="6" width="17.28125" style="5" customWidth="1"/>
    <col min="7" max="7" width="9.57421875" style="7" customWidth="1"/>
    <col min="8" max="8" width="5.7109375" style="9" customWidth="1"/>
    <col min="9" max="9" width="4.421875" style="9" bestFit="1" customWidth="1"/>
    <col min="10" max="10" width="5.421875" style="9" bestFit="1" customWidth="1"/>
    <col min="11" max="11" width="10.00390625" style="9" customWidth="1"/>
    <col min="12" max="12" width="8.421875" style="5" customWidth="1"/>
    <col min="13" max="13" width="32.00390625" style="5" customWidth="1"/>
    <col min="14" max="14" width="3.8515625" style="5" bestFit="1" customWidth="1"/>
    <col min="15" max="15" width="5.00390625" style="5" bestFit="1" customWidth="1"/>
    <col min="16" max="16" width="6.7109375" style="5" customWidth="1"/>
    <col min="17" max="17" width="8.8515625" style="5" customWidth="1"/>
    <col min="18" max="18" width="10.7109375" style="5" customWidth="1"/>
    <col min="19" max="19" width="7.57421875" style="5" customWidth="1"/>
    <col min="20" max="20" width="8.140625" style="9" customWidth="1"/>
    <col min="21" max="22" width="9.8515625" style="9" customWidth="1"/>
    <col min="23" max="24" width="7.28125" style="9" customWidth="1"/>
    <col min="25" max="25" width="9.00390625" style="9" customWidth="1"/>
    <col min="26" max="26" width="24.140625" style="9" customWidth="1"/>
    <col min="27" max="27" width="8.00390625" style="9" bestFit="1" customWidth="1"/>
    <col min="28" max="28" width="8.7109375" style="9" bestFit="1" customWidth="1"/>
    <col min="29" max="30" width="5.7109375" style="9" bestFit="1" customWidth="1"/>
    <col min="31" max="31" width="29.140625" style="9" customWidth="1"/>
    <col min="32" max="33" width="13.7109375" style="5" customWidth="1"/>
    <col min="34" max="34" width="19.421875" style="5" customWidth="1"/>
    <col min="35" max="16384" width="11.421875" style="5" customWidth="1"/>
  </cols>
  <sheetData>
    <row r="1" spans="1:33" ht="21" customHeight="1">
      <c r="A1" s="114" t="s">
        <v>716</v>
      </c>
      <c r="B1" s="114"/>
      <c r="C1" s="117"/>
      <c r="D1" s="116"/>
      <c r="E1" s="116"/>
      <c r="F1" s="116"/>
      <c r="G1" s="116"/>
      <c r="H1" s="118"/>
      <c r="I1" s="118"/>
      <c r="J1" s="118"/>
      <c r="K1" s="118"/>
      <c r="L1" s="116"/>
      <c r="M1" s="116"/>
      <c r="N1" s="116"/>
      <c r="O1" s="116"/>
      <c r="P1" s="116"/>
      <c r="Q1" s="116"/>
      <c r="R1" s="117"/>
      <c r="S1" s="117"/>
      <c r="T1" s="118"/>
      <c r="U1" s="118"/>
      <c r="V1" s="118"/>
      <c r="W1" s="118"/>
      <c r="X1" s="119"/>
      <c r="Y1" s="119"/>
      <c r="Z1" s="119"/>
      <c r="AA1" s="119"/>
      <c r="AB1" s="119"/>
      <c r="AC1" s="119"/>
      <c r="AD1" s="119"/>
      <c r="AE1" s="118"/>
      <c r="AF1" s="2"/>
      <c r="AG1" s="2"/>
    </row>
    <row r="2" spans="1:33" ht="15.75">
      <c r="A2" s="18" t="s">
        <v>40</v>
      </c>
      <c r="B2" s="18" t="s">
        <v>145</v>
      </c>
      <c r="C2" s="19"/>
      <c r="D2" s="20"/>
      <c r="E2" s="20"/>
      <c r="F2" s="20"/>
      <c r="G2" s="20"/>
      <c r="H2" s="18"/>
      <c r="I2" s="21"/>
      <c r="J2" s="26"/>
      <c r="K2" s="19"/>
      <c r="L2" s="20"/>
      <c r="M2" s="20"/>
      <c r="N2" s="20"/>
      <c r="O2" s="20"/>
      <c r="P2" s="20"/>
      <c r="Q2" s="20"/>
      <c r="R2" s="19"/>
      <c r="S2" s="19"/>
      <c r="T2" s="21"/>
      <c r="U2" s="21"/>
      <c r="V2" s="21"/>
      <c r="W2" s="21"/>
      <c r="X2" s="250"/>
      <c r="Y2" s="250"/>
      <c r="Z2" s="250"/>
      <c r="AA2" s="250"/>
      <c r="AB2" s="250"/>
      <c r="AC2" s="250"/>
      <c r="AD2" s="250"/>
      <c r="AE2" s="21"/>
      <c r="AF2" s="2"/>
      <c r="AG2" s="2"/>
    </row>
    <row r="3" spans="1:31" s="2" customFormat="1" ht="16.5" thickBot="1">
      <c r="A3" s="137"/>
      <c r="B3" s="137"/>
      <c r="D3" s="138"/>
      <c r="E3" s="138"/>
      <c r="F3" s="138"/>
      <c r="G3" s="138"/>
      <c r="H3" s="137"/>
      <c r="I3" s="15"/>
      <c r="J3" s="143"/>
      <c r="L3" s="138"/>
      <c r="M3" s="138"/>
      <c r="N3" s="138"/>
      <c r="O3" s="138"/>
      <c r="P3" s="138"/>
      <c r="Q3" s="138"/>
      <c r="T3" s="15"/>
      <c r="U3" s="15"/>
      <c r="V3" s="15"/>
      <c r="W3" s="15"/>
      <c r="X3" s="16"/>
      <c r="Y3" s="16"/>
      <c r="Z3" s="16"/>
      <c r="AA3" s="16"/>
      <c r="AB3" s="16"/>
      <c r="AC3" s="16"/>
      <c r="AD3" s="16"/>
      <c r="AE3" s="15"/>
    </row>
    <row r="4" spans="1:31" ht="15.75">
      <c r="A4"/>
      <c r="B4"/>
      <c r="C4"/>
      <c r="D4"/>
      <c r="E4"/>
      <c r="F4"/>
      <c r="G4"/>
      <c r="H4"/>
      <c r="I4"/>
      <c r="J4"/>
      <c r="K4"/>
      <c r="L4" s="175" t="s">
        <v>67</v>
      </c>
      <c r="M4" s="176"/>
      <c r="N4" s="229" t="s">
        <v>82</v>
      </c>
      <c r="O4" s="177"/>
      <c r="P4" s="178"/>
      <c r="Q4" s="246" t="s">
        <v>68</v>
      </c>
      <c r="R4"/>
      <c r="S4" s="140"/>
      <c r="T4" s="138"/>
      <c r="U4" s="174"/>
      <c r="V4" s="174"/>
      <c r="W4" s="140"/>
      <c r="X4" s="140"/>
      <c r="Y4" s="16"/>
      <c r="Z4" s="15"/>
      <c r="AA4" s="15"/>
      <c r="AB4" s="15"/>
      <c r="AC4" s="15"/>
      <c r="AD4" s="15"/>
      <c r="AE4" s="15"/>
    </row>
    <row r="5" spans="1:31" ht="15.75">
      <c r="A5" s="408" t="s">
        <v>13</v>
      </c>
      <c r="B5" s="237" t="s">
        <v>100</v>
      </c>
      <c r="C5" s="187" t="s">
        <v>68</v>
      </c>
      <c r="D5" s="138"/>
      <c r="E5" s="138"/>
      <c r="F5" s="138"/>
      <c r="G5" s="138"/>
      <c r="H5" s="15"/>
      <c r="I5" s="15"/>
      <c r="J5" s="143"/>
      <c r="K5" s="2"/>
      <c r="L5" s="179" t="s">
        <v>98</v>
      </c>
      <c r="M5" s="180"/>
      <c r="N5" s="180"/>
      <c r="O5" s="181"/>
      <c r="P5" s="182"/>
      <c r="Q5" s="247" t="s">
        <v>99</v>
      </c>
      <c r="R5"/>
      <c r="S5" s="244"/>
      <c r="T5" s="138"/>
      <c r="U5" s="139"/>
      <c r="V5" s="139"/>
      <c r="W5" s="140"/>
      <c r="X5" s="141"/>
      <c r="Y5" s="16"/>
      <c r="Z5" s="15"/>
      <c r="AA5" s="15"/>
      <c r="AB5" s="15"/>
      <c r="AC5" s="15"/>
      <c r="AD5" s="15"/>
      <c r="AE5" s="15"/>
    </row>
    <row r="6" spans="1:31" ht="15.75">
      <c r="A6" s="409"/>
      <c r="B6" s="187"/>
      <c r="C6" s="187" t="s">
        <v>69</v>
      </c>
      <c r="D6" s="138"/>
      <c r="E6" s="138"/>
      <c r="F6" s="138"/>
      <c r="G6" s="138"/>
      <c r="H6" s="15"/>
      <c r="I6" s="15"/>
      <c r="J6" s="143"/>
      <c r="K6" s="2"/>
      <c r="L6" s="179" t="s">
        <v>101</v>
      </c>
      <c r="M6" s="180"/>
      <c r="N6" s="180"/>
      <c r="O6" s="181"/>
      <c r="P6" s="182"/>
      <c r="Q6" s="248">
        <v>0</v>
      </c>
      <c r="R6"/>
      <c r="S6" s="244"/>
      <c r="T6" s="138"/>
      <c r="U6" s="139"/>
      <c r="V6" s="139"/>
      <c r="W6" s="140"/>
      <c r="X6" s="141"/>
      <c r="Y6" s="16"/>
      <c r="Z6" s="15"/>
      <c r="AA6" s="15"/>
      <c r="AB6" s="15"/>
      <c r="AC6" s="15"/>
      <c r="AD6" s="15"/>
      <c r="AE6" s="15"/>
    </row>
    <row r="7" spans="1:31" ht="18" customHeight="1">
      <c r="A7" s="408" t="s">
        <v>66</v>
      </c>
      <c r="B7" s="237" t="s">
        <v>100</v>
      </c>
      <c r="C7" s="187" t="s">
        <v>70</v>
      </c>
      <c r="D7" s="138"/>
      <c r="E7" s="138"/>
      <c r="F7" s="138"/>
      <c r="G7" s="138"/>
      <c r="H7" s="15"/>
      <c r="I7" s="15"/>
      <c r="J7" s="143"/>
      <c r="K7" s="2"/>
      <c r="L7" s="179" t="s">
        <v>103</v>
      </c>
      <c r="M7" s="180"/>
      <c r="N7" s="180"/>
      <c r="O7" s="181"/>
      <c r="P7" s="182"/>
      <c r="Q7" s="251" t="e">
        <f>Q8/Q6</f>
        <v>#DIV/0!</v>
      </c>
      <c r="R7"/>
      <c r="S7" s="244"/>
      <c r="T7" s="138"/>
      <c r="U7" s="139"/>
      <c r="V7" s="139"/>
      <c r="W7" s="140"/>
      <c r="X7" s="141"/>
      <c r="Y7" s="16"/>
      <c r="Z7" s="15"/>
      <c r="AA7" s="15"/>
      <c r="AB7" s="15"/>
      <c r="AC7" s="15"/>
      <c r="AD7" s="15"/>
      <c r="AE7" s="15"/>
    </row>
    <row r="8" spans="1:31" ht="16.5" thickBot="1">
      <c r="A8" s="409"/>
      <c r="B8" s="187"/>
      <c r="C8" s="187" t="s">
        <v>71</v>
      </c>
      <c r="D8" s="138"/>
      <c r="E8" s="138"/>
      <c r="F8" s="138"/>
      <c r="G8" s="138"/>
      <c r="H8" s="15"/>
      <c r="I8" s="15"/>
      <c r="J8" s="143"/>
      <c r="K8" s="2"/>
      <c r="L8" s="183" t="s">
        <v>102</v>
      </c>
      <c r="M8" s="184"/>
      <c r="N8" s="184"/>
      <c r="O8" s="185"/>
      <c r="P8" s="186"/>
      <c r="Q8" s="249">
        <f>SUM($R$26:$R$981)+SUM($AB$26:$AB$981)</f>
        <v>9.371600000000003</v>
      </c>
      <c r="R8"/>
      <c r="S8" s="244"/>
      <c r="T8" s="138"/>
      <c r="U8" s="139"/>
      <c r="V8" s="139"/>
      <c r="W8" s="140"/>
      <c r="X8" s="142"/>
      <c r="Y8" s="16"/>
      <c r="Z8" s="15"/>
      <c r="AA8" s="15"/>
      <c r="AB8" s="15"/>
      <c r="AC8" s="15"/>
      <c r="AD8" s="15"/>
      <c r="AE8" s="15"/>
    </row>
    <row r="9" spans="1:31" ht="16.5" thickBot="1">
      <c r="A9" s="408" t="s">
        <v>14</v>
      </c>
      <c r="B9" s="237" t="s">
        <v>100</v>
      </c>
      <c r="C9" s="187" t="s">
        <v>72</v>
      </c>
      <c r="D9" s="138"/>
      <c r="E9" s="138"/>
      <c r="F9" s="138"/>
      <c r="G9" s="138"/>
      <c r="H9" s="15"/>
      <c r="I9" s="15"/>
      <c r="J9" s="143"/>
      <c r="K9" s="2"/>
      <c r="L9" s="137"/>
      <c r="M9" s="138"/>
      <c r="N9" s="138"/>
      <c r="O9" s="139"/>
      <c r="P9" s="140"/>
      <c r="Q9" s="142"/>
      <c r="R9" s="244"/>
      <c r="S9" s="244"/>
      <c r="T9" s="138"/>
      <c r="U9" s="139"/>
      <c r="V9" s="139"/>
      <c r="W9" s="140"/>
      <c r="X9" s="142"/>
      <c r="Y9" s="16"/>
      <c r="Z9" s="15"/>
      <c r="AA9" s="15"/>
      <c r="AB9" s="15"/>
      <c r="AC9" s="15"/>
      <c r="AD9" s="15"/>
      <c r="AE9" s="15"/>
    </row>
    <row r="10" spans="1:31" ht="24" customHeight="1" thickBot="1">
      <c r="A10" s="409"/>
      <c r="B10" s="187"/>
      <c r="C10" s="187" t="s">
        <v>73</v>
      </c>
      <c r="D10" s="138"/>
      <c r="E10" s="138"/>
      <c r="F10" s="138"/>
      <c r="G10" s="138"/>
      <c r="H10" s="15"/>
      <c r="I10" s="15"/>
      <c r="J10" s="143"/>
      <c r="K10" s="2"/>
      <c r="L10" s="239" t="s">
        <v>42</v>
      </c>
      <c r="M10" s="240"/>
      <c r="N10" s="406" t="s">
        <v>94</v>
      </c>
      <c r="O10" s="407"/>
      <c r="P10" s="230" t="s">
        <v>59</v>
      </c>
      <c r="Q10" s="230" t="s">
        <v>91</v>
      </c>
      <c r="R10" s="244"/>
      <c r="S10" s="244"/>
      <c r="T10" s="138"/>
      <c r="U10" s="139"/>
      <c r="V10" s="139"/>
      <c r="W10" s="140"/>
      <c r="X10" s="142"/>
      <c r="Y10" s="16"/>
      <c r="Z10" s="15"/>
      <c r="AA10" s="15"/>
      <c r="AB10" s="15"/>
      <c r="AC10" s="15"/>
      <c r="AD10" s="15"/>
      <c r="AE10" s="15"/>
    </row>
    <row r="11" spans="1:31" ht="16.5" thickBot="1">
      <c r="A11" s="408" t="s">
        <v>11</v>
      </c>
      <c r="B11" s="237" t="s">
        <v>100</v>
      </c>
      <c r="C11" s="187" t="s">
        <v>74</v>
      </c>
      <c r="D11" s="138"/>
      <c r="E11" s="138"/>
      <c r="F11" s="138"/>
      <c r="G11" s="138"/>
      <c r="H11" s="15"/>
      <c r="I11" s="15"/>
      <c r="J11" s="143"/>
      <c r="K11" s="2"/>
      <c r="L11" s="241" t="s">
        <v>83</v>
      </c>
      <c r="M11" s="242"/>
      <c r="N11" s="238"/>
      <c r="O11" s="243">
        <f>SUMIF($L$26:$L$981,"INFO",$R$26:$R$981)</f>
        <v>0.75</v>
      </c>
      <c r="P11" s="233">
        <f>SUMIF($L$26:$L$981,"INFO",$S$26:$S$981)</f>
        <v>0</v>
      </c>
      <c r="Q11" s="234">
        <f>O11-P11</f>
        <v>0.75</v>
      </c>
      <c r="R11" s="244"/>
      <c r="S11" s="244"/>
      <c r="T11" s="138"/>
      <c r="U11" s="139"/>
      <c r="V11" s="139"/>
      <c r="W11" s="140"/>
      <c r="X11" s="142"/>
      <c r="Y11" s="16"/>
      <c r="Z11" s="15"/>
      <c r="AA11" s="15"/>
      <c r="AB11" s="15"/>
      <c r="AC11" s="15"/>
      <c r="AD11" s="15"/>
      <c r="AE11" s="15"/>
    </row>
    <row r="12" spans="1:31" ht="16.5" thickBot="1">
      <c r="A12" s="409"/>
      <c r="B12" s="187"/>
      <c r="C12" s="187" t="s">
        <v>75</v>
      </c>
      <c r="D12" s="138"/>
      <c r="E12" s="138"/>
      <c r="F12" s="138"/>
      <c r="G12" s="138"/>
      <c r="H12" s="15"/>
      <c r="I12" s="15"/>
      <c r="J12" s="143"/>
      <c r="K12" s="2"/>
      <c r="L12" s="241" t="s">
        <v>84</v>
      </c>
      <c r="M12" s="242"/>
      <c r="N12" s="238"/>
      <c r="O12" s="233">
        <f>SUMIF($L$26:$L$981,"MOB",$R$26:$R$981)</f>
        <v>8.1816</v>
      </c>
      <c r="P12" s="233">
        <f>SUMIF($L$26:$L$981,"MOB",$S$26:$S$981)</f>
        <v>0</v>
      </c>
      <c r="Q12" s="234">
        <f aca="true" t="shared" si="0" ref="Q12:Q19">O12-P12</f>
        <v>8.1816</v>
      </c>
      <c r="R12" s="244"/>
      <c r="S12" s="244"/>
      <c r="T12" s="138"/>
      <c r="U12" s="139"/>
      <c r="V12" s="139"/>
      <c r="W12" s="140"/>
      <c r="X12" s="142"/>
      <c r="Y12" s="16"/>
      <c r="Z12" s="15"/>
      <c r="AA12" s="15"/>
      <c r="AB12" s="15"/>
      <c r="AC12" s="15"/>
      <c r="AD12" s="15"/>
      <c r="AE12" s="15"/>
    </row>
    <row r="13" spans="1:31" ht="16.5" thickBot="1">
      <c r="A13" s="408" t="s">
        <v>15</v>
      </c>
      <c r="B13" s="237" t="s">
        <v>100</v>
      </c>
      <c r="C13" s="187" t="s">
        <v>76</v>
      </c>
      <c r="D13" s="138"/>
      <c r="E13" s="138"/>
      <c r="F13" s="138"/>
      <c r="G13" s="138"/>
      <c r="H13" s="15"/>
      <c r="I13" s="15"/>
      <c r="J13" s="143"/>
      <c r="K13" s="2"/>
      <c r="L13" s="241" t="s">
        <v>85</v>
      </c>
      <c r="M13" s="242"/>
      <c r="N13" s="238"/>
      <c r="O13" s="233">
        <f>SUMIF($L$26:$L$974,"DIV",$R$26:$R$974)</f>
        <v>0.14</v>
      </c>
      <c r="P13" s="233">
        <f>SUMIF($L$26:$L$981,"DIV",$S$26:$S$981)</f>
        <v>0</v>
      </c>
      <c r="Q13" s="234">
        <f t="shared" si="0"/>
        <v>0.14</v>
      </c>
      <c r="R13" s="244"/>
      <c r="S13" s="244"/>
      <c r="T13" s="138"/>
      <c r="U13" s="139"/>
      <c r="V13" s="139"/>
      <c r="W13" s="140"/>
      <c r="X13" s="142"/>
      <c r="Y13" s="16"/>
      <c r="Z13" s="15"/>
      <c r="AA13" s="15"/>
      <c r="AB13" s="15"/>
      <c r="AC13" s="15"/>
      <c r="AD13" s="15"/>
      <c r="AE13" s="15"/>
    </row>
    <row r="14" spans="1:34" s="28" customFormat="1" ht="15.75" thickBot="1">
      <c r="A14" s="409"/>
      <c r="B14" s="187"/>
      <c r="C14" s="187" t="s">
        <v>77</v>
      </c>
      <c r="D14" s="27"/>
      <c r="E14" s="27"/>
      <c r="F14" s="27"/>
      <c r="G14" s="27"/>
      <c r="H14" s="11"/>
      <c r="I14" s="10"/>
      <c r="J14" s="10"/>
      <c r="K14" s="10"/>
      <c r="L14" s="241" t="s">
        <v>86</v>
      </c>
      <c r="M14" s="242"/>
      <c r="N14" s="238"/>
      <c r="O14" s="233">
        <f>SUMIF($L$26:$L$974,"LAB",$R$26:$R$974)</f>
        <v>0</v>
      </c>
      <c r="P14" s="233">
        <f>SUMIF($L$26:$L$981,"LAB",$S$26:$S$981)</f>
        <v>0</v>
      </c>
      <c r="Q14" s="234">
        <f t="shared" si="0"/>
        <v>0</v>
      </c>
      <c r="R14" s="245"/>
      <c r="S14" s="245"/>
      <c r="T14" s="11"/>
      <c r="U14" s="11"/>
      <c r="V14" s="11"/>
      <c r="W14" s="11"/>
      <c r="X14" s="10"/>
      <c r="Y14" s="10"/>
      <c r="Z14" s="10"/>
      <c r="AA14" s="10"/>
      <c r="AB14" s="10"/>
      <c r="AC14" s="10"/>
      <c r="AD14" s="10"/>
      <c r="AE14" s="11"/>
      <c r="AF14" s="27"/>
      <c r="AG14" s="27"/>
      <c r="AH14" s="8"/>
    </row>
    <row r="15" spans="1:31" ht="16.5" thickBot="1">
      <c r="A15" s="408" t="s">
        <v>65</v>
      </c>
      <c r="B15" s="237" t="s">
        <v>100</v>
      </c>
      <c r="C15" s="187" t="s">
        <v>78</v>
      </c>
      <c r="D15" s="138"/>
      <c r="E15" s="138"/>
      <c r="F15" s="138"/>
      <c r="G15" s="138"/>
      <c r="H15" s="15"/>
      <c r="I15" s="15"/>
      <c r="J15" s="143"/>
      <c r="K15" s="2"/>
      <c r="L15" s="241" t="s">
        <v>87</v>
      </c>
      <c r="M15" s="242"/>
      <c r="N15" s="238"/>
      <c r="O15" s="233">
        <f>SUMIF($L$26:$L$974,"FRAG",$R$26:$R$974)</f>
        <v>0</v>
      </c>
      <c r="P15" s="233">
        <f>SUMIF($L$26:$L$981,"FRAG",$S$26:$S$981)</f>
        <v>0</v>
      </c>
      <c r="Q15" s="234">
        <f t="shared" si="0"/>
        <v>0</v>
      </c>
      <c r="R15" s="244"/>
      <c r="S15" s="244"/>
      <c r="T15" s="138"/>
      <c r="U15" s="139"/>
      <c r="V15" s="139"/>
      <c r="W15" s="140"/>
      <c r="X15" s="142"/>
      <c r="Y15" s="16"/>
      <c r="Z15" s="15"/>
      <c r="AA15" s="15"/>
      <c r="AB15" s="15"/>
      <c r="AC15" s="15"/>
      <c r="AD15" s="15"/>
      <c r="AE15" s="15"/>
    </row>
    <row r="16" spans="1:31" ht="16.5" thickBot="1">
      <c r="A16" s="409"/>
      <c r="B16" s="187"/>
      <c r="C16" s="187" t="s">
        <v>79</v>
      </c>
      <c r="D16" s="138"/>
      <c r="E16" s="138"/>
      <c r="F16" s="138"/>
      <c r="G16" s="138"/>
      <c r="H16" s="15"/>
      <c r="I16" s="15"/>
      <c r="J16" s="143"/>
      <c r="K16" s="2"/>
      <c r="L16" s="241" t="s">
        <v>88</v>
      </c>
      <c r="M16" s="242"/>
      <c r="N16" s="238"/>
      <c r="O16" s="233">
        <f>SUMIF($L$26:$L$974,"VER",$R$26:$R$974)</f>
        <v>0</v>
      </c>
      <c r="P16" s="233">
        <f>SUMIF($L$26:$L$981,"VER",$S$26:$S$981)</f>
        <v>0</v>
      </c>
      <c r="Q16" s="234">
        <f t="shared" si="0"/>
        <v>0</v>
      </c>
      <c r="R16" s="244"/>
      <c r="S16" s="244"/>
      <c r="T16" s="138"/>
      <c r="U16" s="139"/>
      <c r="V16" s="139"/>
      <c r="W16" s="140"/>
      <c r="X16" s="142"/>
      <c r="Y16" s="16"/>
      <c r="Z16" s="15"/>
      <c r="AA16" s="15"/>
      <c r="AB16" s="15"/>
      <c r="AC16" s="15"/>
      <c r="AD16" s="15"/>
      <c r="AE16" s="15"/>
    </row>
    <row r="17" spans="1:31" ht="16.5" thickBot="1">
      <c r="A17" s="137"/>
      <c r="B17" s="137"/>
      <c r="C17" s="2"/>
      <c r="D17" s="138"/>
      <c r="E17" s="138"/>
      <c r="F17" s="138"/>
      <c r="G17" s="138"/>
      <c r="H17" s="15"/>
      <c r="I17" s="15"/>
      <c r="J17" s="143"/>
      <c r="K17" s="2"/>
      <c r="L17" s="241" t="s">
        <v>89</v>
      </c>
      <c r="M17" s="242"/>
      <c r="N17" s="238"/>
      <c r="O17" s="233">
        <f>SUMIF($L$26:$L$981,"ROC",$R$26:$R$981)</f>
        <v>0</v>
      </c>
      <c r="P17" s="233">
        <f>SUMIF($L$26:$L$981,"ROC",$S$26:$S$981)</f>
        <v>0</v>
      </c>
      <c r="Q17" s="234">
        <f t="shared" si="0"/>
        <v>0</v>
      </c>
      <c r="R17" s="244"/>
      <c r="S17" s="244"/>
      <c r="T17" s="138"/>
      <c r="U17" s="139"/>
      <c r="V17" s="139"/>
      <c r="W17" s="140"/>
      <c r="X17" s="142"/>
      <c r="Y17" s="16"/>
      <c r="Z17" s="15"/>
      <c r="AA17" s="15"/>
      <c r="AB17" s="15"/>
      <c r="AC17" s="15"/>
      <c r="AD17" s="15"/>
      <c r="AE17" s="15"/>
    </row>
    <row r="18" spans="1:34" s="28" customFormat="1" ht="15.75" thickBot="1">
      <c r="A18" s="50"/>
      <c r="B18" s="27"/>
      <c r="C18" s="29"/>
      <c r="D18" s="27"/>
      <c r="E18" s="27"/>
      <c r="F18" s="27"/>
      <c r="G18" s="27"/>
      <c r="H18" s="11"/>
      <c r="I18" s="10"/>
      <c r="J18" s="10"/>
      <c r="K18" s="10"/>
      <c r="L18" s="241" t="s">
        <v>96</v>
      </c>
      <c r="M18" s="242"/>
      <c r="N18" s="238"/>
      <c r="O18" s="233">
        <f>SUMIF($Y$26:$Y$981,"DOCBUR",$AB$26:$AB$981)</f>
        <v>0.3</v>
      </c>
      <c r="P18" s="233">
        <f>SUMIF($Y$26:$Y$981,"DOCBUR",$AC$26:$AC$981)</f>
        <v>0</v>
      </c>
      <c r="Q18" s="234">
        <f t="shared" si="0"/>
        <v>0.3</v>
      </c>
      <c r="R18" s="245"/>
      <c r="S18" s="245"/>
      <c r="T18" s="11"/>
      <c r="U18" s="11"/>
      <c r="V18" s="11"/>
      <c r="W18" s="11"/>
      <c r="X18" s="10"/>
      <c r="Y18" s="10"/>
      <c r="Z18" s="10"/>
      <c r="AA18" s="10"/>
      <c r="AB18" s="10"/>
      <c r="AC18" s="10"/>
      <c r="AD18" s="10"/>
      <c r="AE18" s="11"/>
      <c r="AF18" s="27"/>
      <c r="AG18" s="27"/>
      <c r="AH18" s="8"/>
    </row>
    <row r="19" spans="1:31" ht="16.5" thickBot="1">
      <c r="A19" s="137"/>
      <c r="B19" s="137"/>
      <c r="C19" s="2"/>
      <c r="D19" s="138"/>
      <c r="E19" s="138"/>
      <c r="F19" s="138"/>
      <c r="G19" s="138"/>
      <c r="H19" s="15"/>
      <c r="I19" s="15"/>
      <c r="J19" s="143"/>
      <c r="K19" s="2"/>
      <c r="L19" s="241" t="s">
        <v>97</v>
      </c>
      <c r="M19" s="242"/>
      <c r="N19" s="238"/>
      <c r="O19" s="233">
        <f>SUMIF($Y$26:$Y$981,"DOCBIBLIO",$AB$26:$AB$981)</f>
        <v>0</v>
      </c>
      <c r="P19" s="233">
        <f>SUMIF($Y$26:$Y$981,"DOCBIBLIO",$AC$26:$AC$981)</f>
        <v>0</v>
      </c>
      <c r="Q19" s="234">
        <f t="shared" si="0"/>
        <v>0</v>
      </c>
      <c r="R19" s="244"/>
      <c r="S19" s="244"/>
      <c r="T19" s="138"/>
      <c r="U19" s="139"/>
      <c r="V19" s="139"/>
      <c r="W19" s="140"/>
      <c r="X19" s="142"/>
      <c r="Y19" s="16"/>
      <c r="Z19" s="15"/>
      <c r="AA19" s="15"/>
      <c r="AB19" s="15"/>
      <c r="AC19" s="15"/>
      <c r="AD19" s="15"/>
      <c r="AE19" s="15"/>
    </row>
    <row r="20" spans="1:31" ht="15.75">
      <c r="A20" s="137"/>
      <c r="B20" s="137"/>
      <c r="C20" s="2"/>
      <c r="D20" s="138"/>
      <c r="E20" s="138"/>
      <c r="F20" s="138"/>
      <c r="G20" s="138"/>
      <c r="H20" s="15"/>
      <c r="I20" s="15"/>
      <c r="J20" s="143"/>
      <c r="K20" s="2"/>
      <c r="L20" s="137"/>
      <c r="M20" s="138"/>
      <c r="N20" s="138"/>
      <c r="O20" s="139"/>
      <c r="P20" s="140"/>
      <c r="Q20" s="142"/>
      <c r="R20" s="244"/>
      <c r="S20" s="244"/>
      <c r="T20" s="138"/>
      <c r="U20" s="139"/>
      <c r="V20" s="139"/>
      <c r="W20" s="140"/>
      <c r="X20" s="142"/>
      <c r="Y20" s="16"/>
      <c r="Z20" s="15"/>
      <c r="AA20" s="15"/>
      <c r="AB20" s="15"/>
      <c r="AC20" s="15"/>
      <c r="AD20" s="15"/>
      <c r="AE20" s="15"/>
    </row>
    <row r="21" spans="1:34" s="28" customFormat="1" ht="13.5" thickBot="1">
      <c r="A21" s="50"/>
      <c r="B21" s="27"/>
      <c r="C21" s="29"/>
      <c r="D21" s="27"/>
      <c r="E21" s="27"/>
      <c r="F21" s="27"/>
      <c r="G21" s="27"/>
      <c r="H21" s="11"/>
      <c r="I21" s="10"/>
      <c r="J21" s="10"/>
      <c r="K21" s="10"/>
      <c r="L21" s="27"/>
      <c r="M21" s="27"/>
      <c r="N21" s="27"/>
      <c r="O21" s="27"/>
      <c r="P21" s="27"/>
      <c r="Q21" s="27"/>
      <c r="R21" s="27"/>
      <c r="S21" s="27"/>
      <c r="T21" s="11"/>
      <c r="U21" s="11"/>
      <c r="V21" s="11"/>
      <c r="W21" s="11"/>
      <c r="X21" s="10"/>
      <c r="Y21" s="10"/>
      <c r="Z21" s="10"/>
      <c r="AA21" s="10"/>
      <c r="AB21" s="10"/>
      <c r="AC21" s="10"/>
      <c r="AD21" s="10"/>
      <c r="AE21" s="11"/>
      <c r="AF21" s="27"/>
      <c r="AG21" s="27"/>
      <c r="AH21" s="8"/>
    </row>
    <row r="22" spans="1:31" ht="12.75">
      <c r="A22" s="375" t="s">
        <v>16</v>
      </c>
      <c r="B22" s="376"/>
      <c r="C22" s="377"/>
      <c r="D22" s="377"/>
      <c r="E22" s="377"/>
      <c r="F22" s="377"/>
      <c r="G22" s="378"/>
      <c r="H22" s="372" t="s">
        <v>27</v>
      </c>
      <c r="I22" s="373"/>
      <c r="J22" s="373"/>
      <c r="K22" s="374"/>
      <c r="L22" s="372" t="s">
        <v>55</v>
      </c>
      <c r="M22" s="373"/>
      <c r="N22" s="373"/>
      <c r="O22" s="373"/>
      <c r="P22" s="373"/>
      <c r="Q22" s="373"/>
      <c r="R22" s="374"/>
      <c r="S22" s="163"/>
      <c r="T22" s="390" t="s">
        <v>95</v>
      </c>
      <c r="U22" s="391"/>
      <c r="V22" s="391"/>
      <c r="W22" s="391"/>
      <c r="X22" s="391"/>
      <c r="Y22" s="404" t="s">
        <v>35</v>
      </c>
      <c r="Z22" s="405"/>
      <c r="AA22" s="405"/>
      <c r="AB22" s="405"/>
      <c r="AC22" s="191"/>
      <c r="AD22" s="167"/>
      <c r="AE22" s="395" t="s">
        <v>0</v>
      </c>
    </row>
    <row r="23" spans="1:31" ht="12.75" customHeight="1">
      <c r="A23" s="382" t="s">
        <v>24</v>
      </c>
      <c r="B23" s="384" t="s">
        <v>25</v>
      </c>
      <c r="C23" s="385"/>
      <c r="D23" s="385"/>
      <c r="E23" s="385"/>
      <c r="F23" s="386"/>
      <c r="G23" s="383" t="s">
        <v>19</v>
      </c>
      <c r="H23" s="379"/>
      <c r="I23" s="380"/>
      <c r="J23" s="380"/>
      <c r="K23" s="381" t="s">
        <v>22</v>
      </c>
      <c r="L23" s="392" t="s">
        <v>4</v>
      </c>
      <c r="M23" s="393" t="s">
        <v>26</v>
      </c>
      <c r="N23" s="393" t="s">
        <v>20</v>
      </c>
      <c r="O23" s="380" t="s">
        <v>30</v>
      </c>
      <c r="P23" s="380"/>
      <c r="Q23" s="380"/>
      <c r="R23" s="388" t="s">
        <v>722</v>
      </c>
      <c r="S23" s="388" t="s">
        <v>92</v>
      </c>
      <c r="T23" s="379" t="s">
        <v>90</v>
      </c>
      <c r="U23" s="387" t="s">
        <v>44</v>
      </c>
      <c r="V23" s="387" t="s">
        <v>93</v>
      </c>
      <c r="W23" s="387" t="s">
        <v>48</v>
      </c>
      <c r="X23" s="394" t="s">
        <v>45</v>
      </c>
      <c r="Y23" s="401" t="s">
        <v>31</v>
      </c>
      <c r="Z23" s="399" t="s">
        <v>26</v>
      </c>
      <c r="AA23" s="399" t="s">
        <v>724</v>
      </c>
      <c r="AB23" s="399" t="s">
        <v>723</v>
      </c>
      <c r="AC23" s="387" t="s">
        <v>92</v>
      </c>
      <c r="AD23" s="398" t="s">
        <v>56</v>
      </c>
      <c r="AE23" s="396"/>
    </row>
    <row r="24" spans="1:31" ht="23.25" customHeight="1">
      <c r="A24" s="382"/>
      <c r="B24" s="25" t="s">
        <v>37</v>
      </c>
      <c r="C24" s="51" t="s">
        <v>17</v>
      </c>
      <c r="D24" s="51" t="s">
        <v>18</v>
      </c>
      <c r="E24" s="51" t="s">
        <v>23</v>
      </c>
      <c r="F24" s="120" t="s">
        <v>41</v>
      </c>
      <c r="G24" s="383" t="s">
        <v>19</v>
      </c>
      <c r="H24" s="123" t="s">
        <v>17</v>
      </c>
      <c r="I24" s="12" t="s">
        <v>18</v>
      </c>
      <c r="J24" s="12" t="s">
        <v>19</v>
      </c>
      <c r="K24" s="381"/>
      <c r="L24" s="392"/>
      <c r="M24" s="393" t="s">
        <v>26</v>
      </c>
      <c r="N24" s="393" t="s">
        <v>20</v>
      </c>
      <c r="O24" s="51" t="s">
        <v>80</v>
      </c>
      <c r="P24" s="51" t="s">
        <v>81</v>
      </c>
      <c r="Q24" s="51" t="s">
        <v>21</v>
      </c>
      <c r="R24" s="410"/>
      <c r="S24" s="389"/>
      <c r="T24" s="379"/>
      <c r="U24" s="387"/>
      <c r="V24" s="387"/>
      <c r="W24" s="387"/>
      <c r="X24" s="387"/>
      <c r="Y24" s="402"/>
      <c r="Z24" s="400"/>
      <c r="AA24" s="400"/>
      <c r="AB24" s="400"/>
      <c r="AC24" s="403"/>
      <c r="AD24" s="398"/>
      <c r="AE24" s="397"/>
    </row>
    <row r="25" spans="1:31" ht="12.75">
      <c r="A25" s="213"/>
      <c r="B25" s="214"/>
      <c r="C25" s="215"/>
      <c r="D25" s="215"/>
      <c r="E25" s="215"/>
      <c r="F25" s="215"/>
      <c r="G25" s="216"/>
      <c r="H25" s="217"/>
      <c r="I25" s="218"/>
      <c r="J25" s="218"/>
      <c r="K25" s="219"/>
      <c r="L25" s="213"/>
      <c r="M25" s="220"/>
      <c r="N25" s="220"/>
      <c r="O25" s="215"/>
      <c r="P25" s="215"/>
      <c r="Q25" s="215"/>
      <c r="R25" s="221"/>
      <c r="S25" s="222"/>
      <c r="T25" s="223"/>
      <c r="U25" s="223"/>
      <c r="V25" s="223"/>
      <c r="W25" s="223"/>
      <c r="X25" s="223"/>
      <c r="Y25" s="225"/>
      <c r="Z25" s="223"/>
      <c r="AA25" s="223"/>
      <c r="AB25" s="223"/>
      <c r="AC25" s="223"/>
      <c r="AD25" s="224"/>
      <c r="AE25" s="221"/>
    </row>
    <row r="26" spans="1:31" s="22" customFormat="1" ht="12.75">
      <c r="A26" s="199" t="s">
        <v>718</v>
      </c>
      <c r="B26" s="200" t="s">
        <v>122</v>
      </c>
      <c r="C26" s="195" t="s">
        <v>733</v>
      </c>
      <c r="D26" s="345" t="s">
        <v>145</v>
      </c>
      <c r="E26" s="346" t="s">
        <v>173</v>
      </c>
      <c r="F26" s="345"/>
      <c r="G26" s="348" t="s">
        <v>248</v>
      </c>
      <c r="H26" s="353"/>
      <c r="I26" s="354"/>
      <c r="J26" s="346"/>
      <c r="K26" s="355" t="s">
        <v>768</v>
      </c>
      <c r="L26" s="201" t="s">
        <v>32</v>
      </c>
      <c r="M26" s="205" t="s">
        <v>124</v>
      </c>
      <c r="N26" s="205">
        <v>1</v>
      </c>
      <c r="O26" s="205">
        <v>120</v>
      </c>
      <c r="P26" s="205">
        <v>45</v>
      </c>
      <c r="Q26" s="205">
        <v>200</v>
      </c>
      <c r="R26" s="128">
        <f>(O26*P26*Q26)/1000000</f>
        <v>1.08</v>
      </c>
      <c r="S26" s="231">
        <f>IF(T26="O",R26,0)</f>
        <v>0</v>
      </c>
      <c r="T26" s="207" t="s">
        <v>719</v>
      </c>
      <c r="U26" s="202"/>
      <c r="V26" s="202"/>
      <c r="W26" s="208"/>
      <c r="X26" s="208"/>
      <c r="Y26" s="209"/>
      <c r="Z26" s="210"/>
      <c r="AA26" s="202"/>
      <c r="AB26" s="202"/>
      <c r="AC26" s="235">
        <f>IF(AD26="O",AB26,0)</f>
        <v>0</v>
      </c>
      <c r="AD26" s="211"/>
      <c r="AE26" s="212"/>
    </row>
    <row r="27" spans="1:31" s="22" customFormat="1" ht="12.75">
      <c r="A27" s="199" t="s">
        <v>718</v>
      </c>
      <c r="B27" s="200" t="s">
        <v>122</v>
      </c>
      <c r="C27" s="195" t="s">
        <v>733</v>
      </c>
      <c r="D27" s="345" t="s">
        <v>145</v>
      </c>
      <c r="E27" s="346" t="s">
        <v>173</v>
      </c>
      <c r="F27" s="345" t="s">
        <v>792</v>
      </c>
      <c r="G27" s="348" t="s">
        <v>249</v>
      </c>
      <c r="H27" s="353">
        <v>1222</v>
      </c>
      <c r="I27" s="354">
        <v>2</v>
      </c>
      <c r="J27" s="346" t="s">
        <v>779</v>
      </c>
      <c r="K27" s="355"/>
      <c r="L27" s="201" t="s">
        <v>32</v>
      </c>
      <c r="M27" s="205" t="s">
        <v>134</v>
      </c>
      <c r="N27" s="205">
        <v>1</v>
      </c>
      <c r="O27" s="205">
        <v>120</v>
      </c>
      <c r="P27" s="205">
        <v>40</v>
      </c>
      <c r="Q27" s="205">
        <v>96</v>
      </c>
      <c r="R27" s="128">
        <f>(O27*P27*Q27)/1000000</f>
        <v>0.4608</v>
      </c>
      <c r="S27" s="231">
        <f>IF(T27="O",R27,0)</f>
        <v>0</v>
      </c>
      <c r="T27" s="207" t="s">
        <v>719</v>
      </c>
      <c r="U27" s="202"/>
      <c r="V27" s="202"/>
      <c r="W27" s="208"/>
      <c r="X27" s="208"/>
      <c r="Y27" s="171" t="s">
        <v>60</v>
      </c>
      <c r="Z27" s="275"/>
      <c r="AA27" s="202">
        <v>1</v>
      </c>
      <c r="AB27" s="202">
        <v>0.06</v>
      </c>
      <c r="AC27" s="235">
        <f>IF(AD27="O",AB27,0)</f>
        <v>0</v>
      </c>
      <c r="AD27" s="211" t="s">
        <v>719</v>
      </c>
      <c r="AE27" s="212"/>
    </row>
    <row r="28" spans="1:31" s="22" customFormat="1" ht="12.75">
      <c r="A28" s="199" t="s">
        <v>718</v>
      </c>
      <c r="B28" s="200" t="s">
        <v>122</v>
      </c>
      <c r="C28" s="195" t="s">
        <v>733</v>
      </c>
      <c r="D28" s="345" t="s">
        <v>145</v>
      </c>
      <c r="E28" s="346" t="s">
        <v>173</v>
      </c>
      <c r="F28" s="345" t="s">
        <v>792</v>
      </c>
      <c r="G28" s="348" t="s">
        <v>250</v>
      </c>
      <c r="H28" s="353">
        <v>1222</v>
      </c>
      <c r="I28" s="354">
        <v>2</v>
      </c>
      <c r="J28" s="346" t="s">
        <v>779</v>
      </c>
      <c r="K28" s="352"/>
      <c r="L28" s="201" t="s">
        <v>32</v>
      </c>
      <c r="M28" s="53" t="s">
        <v>124</v>
      </c>
      <c r="N28" s="53">
        <v>1</v>
      </c>
      <c r="O28" s="53">
        <v>120</v>
      </c>
      <c r="P28" s="53">
        <v>45</v>
      </c>
      <c r="Q28" s="53">
        <v>100</v>
      </c>
      <c r="R28" s="128">
        <f>(O28*P28*Q28)/1000000</f>
        <v>0.54</v>
      </c>
      <c r="S28" s="231">
        <f>IF(T28="O",R28,0)</f>
        <v>0</v>
      </c>
      <c r="T28" s="207" t="s">
        <v>719</v>
      </c>
      <c r="U28" s="56"/>
      <c r="V28" s="56"/>
      <c r="W28" s="121"/>
      <c r="X28" s="121"/>
      <c r="Y28" s="171" t="s">
        <v>60</v>
      </c>
      <c r="Z28" s="58"/>
      <c r="AA28" s="56">
        <v>1</v>
      </c>
      <c r="AB28" s="188">
        <v>0.06</v>
      </c>
      <c r="AC28" s="235">
        <f>IF(AD28="O",AB28,0)</f>
        <v>0</v>
      </c>
      <c r="AD28" s="211" t="s">
        <v>719</v>
      </c>
      <c r="AE28" s="59"/>
    </row>
    <row r="29" spans="1:31" s="22" customFormat="1" ht="12.75">
      <c r="A29" s="199" t="s">
        <v>718</v>
      </c>
      <c r="B29" s="200" t="s">
        <v>122</v>
      </c>
      <c r="C29" s="195" t="s">
        <v>733</v>
      </c>
      <c r="D29" s="345" t="s">
        <v>145</v>
      </c>
      <c r="E29" s="346" t="s">
        <v>173</v>
      </c>
      <c r="F29" s="345"/>
      <c r="G29" s="348" t="s">
        <v>251</v>
      </c>
      <c r="H29" s="353"/>
      <c r="I29" s="354"/>
      <c r="J29" s="346"/>
      <c r="K29" s="355" t="s">
        <v>768</v>
      </c>
      <c r="L29" s="201" t="s">
        <v>32</v>
      </c>
      <c r="M29" s="205" t="s">
        <v>134</v>
      </c>
      <c r="N29" s="205">
        <v>1</v>
      </c>
      <c r="O29" s="205">
        <v>120</v>
      </c>
      <c r="P29" s="205">
        <v>40</v>
      </c>
      <c r="Q29" s="205">
        <v>96</v>
      </c>
      <c r="R29" s="128">
        <f>(O29*P29*Q29)/1000000</f>
        <v>0.4608</v>
      </c>
      <c r="S29" s="231">
        <f aca="true" t="shared" si="1" ref="S29:S44">IF(T29="O",R29,0)</f>
        <v>0</v>
      </c>
      <c r="T29" s="207" t="s">
        <v>719</v>
      </c>
      <c r="U29" s="202"/>
      <c r="V29" s="202"/>
      <c r="W29" s="208"/>
      <c r="X29" s="208"/>
      <c r="Y29" s="209" t="s">
        <v>60</v>
      </c>
      <c r="Z29" s="210"/>
      <c r="AA29" s="202">
        <v>3</v>
      </c>
      <c r="AB29" s="202">
        <f>AA29*0.06</f>
        <v>0.18</v>
      </c>
      <c r="AC29" s="235">
        <f aca="true" t="shared" si="2" ref="AC29:AC44">IF(AD29="O",AB29,0)</f>
        <v>0</v>
      </c>
      <c r="AD29" s="211" t="s">
        <v>719</v>
      </c>
      <c r="AE29" s="212"/>
    </row>
    <row r="30" spans="1:31" s="22" customFormat="1" ht="12.75">
      <c r="A30" s="199" t="s">
        <v>718</v>
      </c>
      <c r="B30" s="200" t="s">
        <v>122</v>
      </c>
      <c r="C30" s="195" t="s">
        <v>733</v>
      </c>
      <c r="D30" s="200" t="s">
        <v>145</v>
      </c>
      <c r="E30" s="195" t="s">
        <v>173</v>
      </c>
      <c r="F30" s="200" t="s">
        <v>755</v>
      </c>
      <c r="G30" s="226" t="s">
        <v>252</v>
      </c>
      <c r="H30" s="201">
        <v>1213</v>
      </c>
      <c r="I30" s="202" t="s">
        <v>756</v>
      </c>
      <c r="J30" s="203" t="s">
        <v>757</v>
      </c>
      <c r="K30" s="204"/>
      <c r="L30" s="201" t="s">
        <v>32</v>
      </c>
      <c r="M30" s="205" t="s">
        <v>119</v>
      </c>
      <c r="N30" s="205">
        <v>1</v>
      </c>
      <c r="O30" s="205">
        <v>120</v>
      </c>
      <c r="P30" s="205">
        <v>80</v>
      </c>
      <c r="Q30" s="205">
        <v>73</v>
      </c>
      <c r="R30" s="206">
        <v>0.69</v>
      </c>
      <c r="S30" s="231">
        <f t="shared" si="1"/>
        <v>0</v>
      </c>
      <c r="T30" s="207" t="s">
        <v>719</v>
      </c>
      <c r="U30" s="202"/>
      <c r="V30" s="202"/>
      <c r="W30" s="208"/>
      <c r="X30" s="208"/>
      <c r="Y30" s="209"/>
      <c r="Z30" s="210"/>
      <c r="AA30" s="202"/>
      <c r="AB30" s="202"/>
      <c r="AC30" s="235">
        <f t="shared" si="2"/>
        <v>0</v>
      </c>
      <c r="AD30" s="211"/>
      <c r="AE30" s="212"/>
    </row>
    <row r="31" spans="1:31" s="22" customFormat="1" ht="12.75">
      <c r="A31" s="199" t="s">
        <v>718</v>
      </c>
      <c r="B31" s="200" t="s">
        <v>122</v>
      </c>
      <c r="C31" s="195" t="s">
        <v>733</v>
      </c>
      <c r="D31" s="345" t="s">
        <v>145</v>
      </c>
      <c r="E31" s="346" t="s">
        <v>173</v>
      </c>
      <c r="F31" s="347"/>
      <c r="G31" s="348" t="s">
        <v>253</v>
      </c>
      <c r="H31" s="349"/>
      <c r="I31" s="350"/>
      <c r="J31" s="351"/>
      <c r="K31" s="352" t="s">
        <v>768</v>
      </c>
      <c r="L31" s="201" t="s">
        <v>32</v>
      </c>
      <c r="M31" s="53" t="s">
        <v>119</v>
      </c>
      <c r="N31" s="53">
        <v>1</v>
      </c>
      <c r="O31" s="53">
        <v>120</v>
      </c>
      <c r="P31" s="53">
        <v>80</v>
      </c>
      <c r="Q31" s="53">
        <v>73</v>
      </c>
      <c r="R31" s="55">
        <v>0.69</v>
      </c>
      <c r="S31" s="231">
        <f t="shared" si="1"/>
        <v>0</v>
      </c>
      <c r="T31" s="207" t="s">
        <v>719</v>
      </c>
      <c r="U31" s="56"/>
      <c r="V31" s="56"/>
      <c r="W31" s="121"/>
      <c r="X31" s="121"/>
      <c r="Y31" s="171"/>
      <c r="Z31" s="58"/>
      <c r="AA31" s="56"/>
      <c r="AB31" s="188"/>
      <c r="AC31" s="235">
        <f t="shared" si="2"/>
        <v>0</v>
      </c>
      <c r="AD31" s="168"/>
      <c r="AE31" s="59"/>
    </row>
    <row r="32" spans="1:31" s="22" customFormat="1" ht="12.75">
      <c r="A32" s="199" t="s">
        <v>718</v>
      </c>
      <c r="B32" s="200" t="s">
        <v>122</v>
      </c>
      <c r="C32" s="195" t="s">
        <v>733</v>
      </c>
      <c r="D32" s="345" t="s">
        <v>145</v>
      </c>
      <c r="E32" s="346" t="s">
        <v>173</v>
      </c>
      <c r="F32" s="347" t="s">
        <v>792</v>
      </c>
      <c r="G32" s="348" t="s">
        <v>254</v>
      </c>
      <c r="H32" s="353">
        <v>1222</v>
      </c>
      <c r="I32" s="354">
        <v>2</v>
      </c>
      <c r="J32" s="346" t="s">
        <v>779</v>
      </c>
      <c r="K32" s="352"/>
      <c r="L32" s="201" t="s">
        <v>32</v>
      </c>
      <c r="M32" s="22" t="s">
        <v>119</v>
      </c>
      <c r="N32" s="22">
        <v>1</v>
      </c>
      <c r="O32" s="22">
        <v>75</v>
      </c>
      <c r="P32" s="22">
        <v>75</v>
      </c>
      <c r="Q32" s="53">
        <v>73</v>
      </c>
      <c r="R32" s="55">
        <v>0.45</v>
      </c>
      <c r="S32" s="231">
        <f t="shared" si="1"/>
        <v>0</v>
      </c>
      <c r="T32" s="207" t="s">
        <v>719</v>
      </c>
      <c r="U32" s="56"/>
      <c r="V32" s="56"/>
      <c r="W32" s="121"/>
      <c r="X32" s="121"/>
      <c r="Y32" s="171"/>
      <c r="Z32" s="58"/>
      <c r="AA32" s="56"/>
      <c r="AB32" s="188"/>
      <c r="AC32" s="235">
        <f t="shared" si="2"/>
        <v>0</v>
      </c>
      <c r="AD32" s="168"/>
      <c r="AE32" s="59"/>
    </row>
    <row r="33" spans="1:31" s="22" customFormat="1" ht="12.75">
      <c r="A33" s="199" t="s">
        <v>718</v>
      </c>
      <c r="B33" s="200" t="s">
        <v>122</v>
      </c>
      <c r="C33" s="195" t="s">
        <v>733</v>
      </c>
      <c r="D33" s="345" t="s">
        <v>145</v>
      </c>
      <c r="E33" s="346" t="s">
        <v>173</v>
      </c>
      <c r="F33" s="347" t="s">
        <v>792</v>
      </c>
      <c r="G33" s="348" t="s">
        <v>255</v>
      </c>
      <c r="H33" s="353">
        <v>1222</v>
      </c>
      <c r="I33" s="354">
        <v>2</v>
      </c>
      <c r="J33" s="346" t="s">
        <v>779</v>
      </c>
      <c r="K33" s="360"/>
      <c r="L33" s="201" t="s">
        <v>32</v>
      </c>
      <c r="M33" s="53" t="s">
        <v>149</v>
      </c>
      <c r="N33" s="53">
        <v>1</v>
      </c>
      <c r="O33" s="53">
        <v>160</v>
      </c>
      <c r="P33" s="53">
        <v>80</v>
      </c>
      <c r="Q33" s="127">
        <v>73</v>
      </c>
      <c r="R33" s="128">
        <v>0.92</v>
      </c>
      <c r="S33" s="231">
        <f t="shared" si="1"/>
        <v>0</v>
      </c>
      <c r="T33" s="207" t="s">
        <v>719</v>
      </c>
      <c r="U33" s="129"/>
      <c r="V33" s="129"/>
      <c r="W33" s="130"/>
      <c r="X33" s="130"/>
      <c r="Y33" s="172"/>
      <c r="Z33" s="132"/>
      <c r="AA33" s="129"/>
      <c r="AB33" s="189"/>
      <c r="AC33" s="235">
        <f t="shared" si="2"/>
        <v>0</v>
      </c>
      <c r="AD33" s="169"/>
      <c r="AE33" s="133"/>
    </row>
    <row r="34" spans="1:31" s="22" customFormat="1" ht="12.75">
      <c r="A34" s="199" t="s">
        <v>718</v>
      </c>
      <c r="B34" s="200" t="s">
        <v>122</v>
      </c>
      <c r="C34" s="195" t="s">
        <v>733</v>
      </c>
      <c r="D34" s="345" t="s">
        <v>145</v>
      </c>
      <c r="E34" s="346" t="s">
        <v>173</v>
      </c>
      <c r="F34" s="347" t="s">
        <v>792</v>
      </c>
      <c r="G34" s="348" t="s">
        <v>256</v>
      </c>
      <c r="H34" s="353">
        <v>1222</v>
      </c>
      <c r="I34" s="354">
        <v>2</v>
      </c>
      <c r="J34" s="346" t="s">
        <v>779</v>
      </c>
      <c r="K34" s="360"/>
      <c r="L34" s="201" t="s">
        <v>32</v>
      </c>
      <c r="M34" s="53" t="s">
        <v>149</v>
      </c>
      <c r="N34" s="53">
        <v>1</v>
      </c>
      <c r="O34" s="53">
        <v>160</v>
      </c>
      <c r="P34" s="53">
        <v>80</v>
      </c>
      <c r="Q34" s="127">
        <v>73</v>
      </c>
      <c r="R34" s="128">
        <v>0.92</v>
      </c>
      <c r="S34" s="231">
        <f t="shared" si="1"/>
        <v>0</v>
      </c>
      <c r="T34" s="207" t="s">
        <v>719</v>
      </c>
      <c r="U34" s="129"/>
      <c r="V34" s="129"/>
      <c r="W34" s="130"/>
      <c r="X34" s="130"/>
      <c r="Y34" s="172"/>
      <c r="Z34" s="132"/>
      <c r="AA34" s="129"/>
      <c r="AB34" s="189"/>
      <c r="AC34" s="235">
        <f t="shared" si="2"/>
        <v>0</v>
      </c>
      <c r="AD34" s="169"/>
      <c r="AE34" s="133"/>
    </row>
    <row r="35" spans="1:31" s="22" customFormat="1" ht="12.75">
      <c r="A35" s="199" t="s">
        <v>718</v>
      </c>
      <c r="B35" s="200" t="s">
        <v>122</v>
      </c>
      <c r="C35" s="195" t="s">
        <v>733</v>
      </c>
      <c r="D35" s="345" t="s">
        <v>145</v>
      </c>
      <c r="E35" s="346" t="s">
        <v>173</v>
      </c>
      <c r="F35" s="347" t="s">
        <v>792</v>
      </c>
      <c r="G35" s="348" t="s">
        <v>257</v>
      </c>
      <c r="H35" s="353">
        <v>1222</v>
      </c>
      <c r="I35" s="354">
        <v>2</v>
      </c>
      <c r="J35" s="346" t="s">
        <v>779</v>
      </c>
      <c r="K35" s="360"/>
      <c r="L35" s="201" t="s">
        <v>32</v>
      </c>
      <c r="M35" s="127" t="s">
        <v>119</v>
      </c>
      <c r="N35" s="127">
        <v>1</v>
      </c>
      <c r="O35" s="127">
        <v>130</v>
      </c>
      <c r="P35" s="127">
        <v>50</v>
      </c>
      <c r="Q35" s="127">
        <v>73</v>
      </c>
      <c r="R35" s="128">
        <v>0.47</v>
      </c>
      <c r="S35" s="231">
        <f t="shared" si="1"/>
        <v>0</v>
      </c>
      <c r="T35" s="207" t="s">
        <v>719</v>
      </c>
      <c r="U35" s="129"/>
      <c r="V35" s="129"/>
      <c r="W35" s="130"/>
      <c r="X35" s="130"/>
      <c r="Y35" s="172"/>
      <c r="Z35" s="132"/>
      <c r="AA35" s="129"/>
      <c r="AB35" s="189"/>
      <c r="AC35" s="235">
        <f t="shared" si="2"/>
        <v>0</v>
      </c>
      <c r="AD35" s="169"/>
      <c r="AE35" s="133"/>
    </row>
    <row r="36" spans="1:31" s="22" customFormat="1" ht="12.75">
      <c r="A36" s="199" t="s">
        <v>718</v>
      </c>
      <c r="B36" s="200" t="s">
        <v>122</v>
      </c>
      <c r="C36" s="195" t="s">
        <v>733</v>
      </c>
      <c r="D36" s="345" t="s">
        <v>145</v>
      </c>
      <c r="E36" s="346" t="s">
        <v>173</v>
      </c>
      <c r="F36" s="347" t="s">
        <v>792</v>
      </c>
      <c r="G36" s="348" t="s">
        <v>258</v>
      </c>
      <c r="H36" s="353">
        <v>1222</v>
      </c>
      <c r="I36" s="354">
        <v>2</v>
      </c>
      <c r="J36" s="346" t="s">
        <v>779</v>
      </c>
      <c r="K36" s="360"/>
      <c r="L36" s="201" t="s">
        <v>32</v>
      </c>
      <c r="M36" s="127" t="s">
        <v>113</v>
      </c>
      <c r="N36" s="127">
        <v>1</v>
      </c>
      <c r="O36" s="127"/>
      <c r="P36" s="127"/>
      <c r="Q36" s="127"/>
      <c r="R36" s="128">
        <v>0.5</v>
      </c>
      <c r="S36" s="231">
        <f t="shared" si="1"/>
        <v>0</v>
      </c>
      <c r="T36" s="207" t="s">
        <v>719</v>
      </c>
      <c r="U36" s="129"/>
      <c r="V36" s="129"/>
      <c r="W36" s="130"/>
      <c r="X36" s="130"/>
      <c r="Y36" s="172"/>
      <c r="Z36" s="132"/>
      <c r="AA36" s="129"/>
      <c r="AB36" s="189"/>
      <c r="AC36" s="235">
        <f t="shared" si="2"/>
        <v>0</v>
      </c>
      <c r="AD36" s="169"/>
      <c r="AE36" s="133"/>
    </row>
    <row r="37" spans="1:31" s="22" customFormat="1" ht="12.75">
      <c r="A37" s="199" t="s">
        <v>718</v>
      </c>
      <c r="B37" s="200" t="s">
        <v>122</v>
      </c>
      <c r="C37" s="195" t="s">
        <v>733</v>
      </c>
      <c r="D37" s="345" t="s">
        <v>145</v>
      </c>
      <c r="E37" s="346" t="s">
        <v>173</v>
      </c>
      <c r="F37" s="347" t="s">
        <v>792</v>
      </c>
      <c r="G37" s="348" t="s">
        <v>259</v>
      </c>
      <c r="H37" s="353">
        <v>1222</v>
      </c>
      <c r="I37" s="354">
        <v>2</v>
      </c>
      <c r="J37" s="346" t="s">
        <v>779</v>
      </c>
      <c r="K37" s="360"/>
      <c r="L37" s="201" t="s">
        <v>32</v>
      </c>
      <c r="M37" s="127" t="s">
        <v>113</v>
      </c>
      <c r="N37" s="127">
        <v>1</v>
      </c>
      <c r="O37" s="127"/>
      <c r="P37" s="127"/>
      <c r="Q37" s="127"/>
      <c r="R37" s="128">
        <v>0.5</v>
      </c>
      <c r="S37" s="231">
        <f t="shared" si="1"/>
        <v>0</v>
      </c>
      <c r="T37" s="207" t="s">
        <v>719</v>
      </c>
      <c r="U37" s="129"/>
      <c r="V37" s="129"/>
      <c r="W37" s="130"/>
      <c r="X37" s="130"/>
      <c r="Y37" s="172"/>
      <c r="Z37" s="132"/>
      <c r="AA37" s="129"/>
      <c r="AB37" s="189"/>
      <c r="AC37" s="235">
        <f t="shared" si="2"/>
        <v>0</v>
      </c>
      <c r="AD37" s="169"/>
      <c r="AE37" s="133"/>
    </row>
    <row r="38" spans="1:31" s="22" customFormat="1" ht="12.75">
      <c r="A38" s="199" t="s">
        <v>718</v>
      </c>
      <c r="B38" s="200" t="s">
        <v>122</v>
      </c>
      <c r="C38" s="195" t="s">
        <v>733</v>
      </c>
      <c r="D38" s="345" t="s">
        <v>145</v>
      </c>
      <c r="E38" s="346" t="s">
        <v>173</v>
      </c>
      <c r="F38" s="347" t="s">
        <v>792</v>
      </c>
      <c r="G38" s="348" t="s">
        <v>260</v>
      </c>
      <c r="H38" s="353">
        <v>1222</v>
      </c>
      <c r="I38" s="354">
        <v>2</v>
      </c>
      <c r="J38" s="346" t="s">
        <v>779</v>
      </c>
      <c r="K38" s="360"/>
      <c r="L38" s="201" t="s">
        <v>32</v>
      </c>
      <c r="M38" s="127" t="s">
        <v>113</v>
      </c>
      <c r="N38" s="127">
        <v>1</v>
      </c>
      <c r="O38" s="127"/>
      <c r="P38" s="127"/>
      <c r="Q38" s="127"/>
      <c r="R38" s="128">
        <v>0.5</v>
      </c>
      <c r="S38" s="231">
        <f t="shared" si="1"/>
        <v>0</v>
      </c>
      <c r="T38" s="207" t="s">
        <v>719</v>
      </c>
      <c r="U38" s="129"/>
      <c r="V38" s="129"/>
      <c r="W38" s="130"/>
      <c r="X38" s="130"/>
      <c r="Y38" s="172"/>
      <c r="Z38" s="132"/>
      <c r="AA38" s="129"/>
      <c r="AB38" s="189"/>
      <c r="AC38" s="235">
        <f t="shared" si="2"/>
        <v>0</v>
      </c>
      <c r="AD38" s="169"/>
      <c r="AE38" s="133"/>
    </row>
    <row r="39" spans="1:31" s="22" customFormat="1" ht="12.75">
      <c r="A39" s="199" t="s">
        <v>718</v>
      </c>
      <c r="B39" s="200" t="s">
        <v>122</v>
      </c>
      <c r="C39" s="195" t="s">
        <v>733</v>
      </c>
      <c r="D39" s="200" t="s">
        <v>145</v>
      </c>
      <c r="E39" s="195" t="s">
        <v>173</v>
      </c>
      <c r="F39" s="125" t="s">
        <v>755</v>
      </c>
      <c r="G39" s="226" t="s">
        <v>261</v>
      </c>
      <c r="H39" s="126">
        <v>1213</v>
      </c>
      <c r="I39" s="129" t="s">
        <v>756</v>
      </c>
      <c r="J39" s="197" t="s">
        <v>757</v>
      </c>
      <c r="K39" s="131"/>
      <c r="L39" s="126" t="s">
        <v>33</v>
      </c>
      <c r="M39" s="127" t="s">
        <v>116</v>
      </c>
      <c r="N39" s="127">
        <v>1</v>
      </c>
      <c r="O39" s="127"/>
      <c r="P39" s="127"/>
      <c r="Q39" s="127"/>
      <c r="R39" s="128">
        <v>0.15</v>
      </c>
      <c r="S39" s="231">
        <f t="shared" si="1"/>
        <v>0</v>
      </c>
      <c r="T39" s="207" t="s">
        <v>719</v>
      </c>
      <c r="U39" s="129"/>
      <c r="V39" s="129"/>
      <c r="W39" s="130"/>
      <c r="X39" s="130"/>
      <c r="Y39" s="172"/>
      <c r="Z39" s="132"/>
      <c r="AA39" s="129"/>
      <c r="AB39" s="189"/>
      <c r="AC39" s="235">
        <f t="shared" si="2"/>
        <v>0</v>
      </c>
      <c r="AD39" s="169"/>
      <c r="AE39" s="133"/>
    </row>
    <row r="40" spans="1:31" s="22" customFormat="1" ht="12.75">
      <c r="A40" s="199" t="s">
        <v>718</v>
      </c>
      <c r="B40" s="200" t="s">
        <v>122</v>
      </c>
      <c r="C40" s="195" t="s">
        <v>733</v>
      </c>
      <c r="D40" s="200" t="s">
        <v>145</v>
      </c>
      <c r="E40" s="195" t="s">
        <v>173</v>
      </c>
      <c r="F40" s="125" t="s">
        <v>755</v>
      </c>
      <c r="G40" s="226" t="s">
        <v>262</v>
      </c>
      <c r="H40" s="126">
        <v>1213</v>
      </c>
      <c r="I40" s="129" t="s">
        <v>756</v>
      </c>
      <c r="J40" s="197" t="s">
        <v>757</v>
      </c>
      <c r="K40" s="131"/>
      <c r="L40" s="126" t="s">
        <v>33</v>
      </c>
      <c r="M40" s="127" t="s">
        <v>116</v>
      </c>
      <c r="N40" s="127">
        <v>1</v>
      </c>
      <c r="O40" s="127"/>
      <c r="P40" s="127"/>
      <c r="Q40" s="127"/>
      <c r="R40" s="128">
        <v>0.15</v>
      </c>
      <c r="S40" s="231">
        <f t="shared" si="1"/>
        <v>0</v>
      </c>
      <c r="T40" s="207" t="s">
        <v>719</v>
      </c>
      <c r="U40" s="129"/>
      <c r="V40" s="129"/>
      <c r="W40" s="130"/>
      <c r="X40" s="130"/>
      <c r="Y40" s="172"/>
      <c r="Z40" s="132"/>
      <c r="AA40" s="129"/>
      <c r="AB40" s="189"/>
      <c r="AC40" s="235">
        <f t="shared" si="2"/>
        <v>0</v>
      </c>
      <c r="AD40" s="169"/>
      <c r="AE40" s="133"/>
    </row>
    <row r="41" spans="1:31" s="22" customFormat="1" ht="12.75">
      <c r="A41" s="199" t="s">
        <v>718</v>
      </c>
      <c r="B41" s="200" t="s">
        <v>122</v>
      </c>
      <c r="C41" s="195" t="s">
        <v>733</v>
      </c>
      <c r="D41" s="345" t="s">
        <v>145</v>
      </c>
      <c r="E41" s="346" t="s">
        <v>173</v>
      </c>
      <c r="F41" s="356" t="s">
        <v>792</v>
      </c>
      <c r="G41" s="348" t="s">
        <v>263</v>
      </c>
      <c r="H41" s="353">
        <v>1222</v>
      </c>
      <c r="I41" s="354">
        <v>2</v>
      </c>
      <c r="J41" s="346" t="s">
        <v>779</v>
      </c>
      <c r="K41" s="360"/>
      <c r="L41" s="126" t="s">
        <v>33</v>
      </c>
      <c r="M41" s="127" t="s">
        <v>116</v>
      </c>
      <c r="N41" s="127">
        <v>1</v>
      </c>
      <c r="O41" s="127"/>
      <c r="P41" s="127"/>
      <c r="Q41" s="127"/>
      <c r="R41" s="128">
        <v>0.15</v>
      </c>
      <c r="S41" s="231">
        <f t="shared" si="1"/>
        <v>0</v>
      </c>
      <c r="T41" s="207" t="s">
        <v>719</v>
      </c>
      <c r="U41" s="129"/>
      <c r="V41" s="129"/>
      <c r="W41" s="130"/>
      <c r="X41" s="130"/>
      <c r="Y41" s="172"/>
      <c r="Z41" s="132"/>
      <c r="AA41" s="129"/>
      <c r="AB41" s="189"/>
      <c r="AC41" s="235">
        <f t="shared" si="2"/>
        <v>0</v>
      </c>
      <c r="AD41" s="169"/>
      <c r="AE41" s="133"/>
    </row>
    <row r="42" spans="1:31" s="22" customFormat="1" ht="12.75">
      <c r="A42" s="199" t="s">
        <v>718</v>
      </c>
      <c r="B42" s="200" t="s">
        <v>122</v>
      </c>
      <c r="C42" s="195" t="s">
        <v>733</v>
      </c>
      <c r="D42" s="345" t="s">
        <v>145</v>
      </c>
      <c r="E42" s="346" t="s">
        <v>173</v>
      </c>
      <c r="F42" s="356"/>
      <c r="G42" s="348" t="s">
        <v>264</v>
      </c>
      <c r="H42" s="357"/>
      <c r="I42" s="358"/>
      <c r="J42" s="359"/>
      <c r="K42" s="360" t="s">
        <v>768</v>
      </c>
      <c r="L42" s="126" t="s">
        <v>33</v>
      </c>
      <c r="M42" s="127" t="s">
        <v>216</v>
      </c>
      <c r="N42" s="127">
        <v>1</v>
      </c>
      <c r="O42" s="127"/>
      <c r="P42" s="127"/>
      <c r="Q42" s="127"/>
      <c r="R42" s="128">
        <v>0.15</v>
      </c>
      <c r="S42" s="231">
        <f t="shared" si="1"/>
        <v>0</v>
      </c>
      <c r="T42" s="207" t="s">
        <v>719</v>
      </c>
      <c r="U42" s="129"/>
      <c r="V42" s="129"/>
      <c r="W42" s="130"/>
      <c r="X42" s="130"/>
      <c r="Y42" s="172"/>
      <c r="Z42" s="132"/>
      <c r="AA42" s="129"/>
      <c r="AB42" s="189"/>
      <c r="AC42" s="235">
        <f t="shared" si="2"/>
        <v>0</v>
      </c>
      <c r="AD42" s="169"/>
      <c r="AE42" s="133"/>
    </row>
    <row r="43" spans="1:31" s="22" customFormat="1" ht="12.75">
      <c r="A43" s="199" t="s">
        <v>718</v>
      </c>
      <c r="B43" s="200" t="s">
        <v>122</v>
      </c>
      <c r="C43" s="195" t="s">
        <v>733</v>
      </c>
      <c r="D43" s="200" t="s">
        <v>145</v>
      </c>
      <c r="E43" s="195" t="s">
        <v>173</v>
      </c>
      <c r="F43" s="125" t="s">
        <v>755</v>
      </c>
      <c r="G43" s="226" t="s">
        <v>265</v>
      </c>
      <c r="H43" s="126">
        <v>1213</v>
      </c>
      <c r="I43" s="129" t="s">
        <v>756</v>
      </c>
      <c r="J43" s="197" t="s">
        <v>757</v>
      </c>
      <c r="K43" s="131"/>
      <c r="L43" s="126" t="s">
        <v>33</v>
      </c>
      <c r="M43" s="127" t="s">
        <v>115</v>
      </c>
      <c r="N43" s="127">
        <v>1</v>
      </c>
      <c r="O43" s="127"/>
      <c r="P43" s="127"/>
      <c r="Q43" s="127"/>
      <c r="R43" s="128">
        <v>0.15</v>
      </c>
      <c r="S43" s="231">
        <f t="shared" si="1"/>
        <v>0</v>
      </c>
      <c r="T43" s="207" t="s">
        <v>719</v>
      </c>
      <c r="U43" s="129"/>
      <c r="V43" s="129"/>
      <c r="W43" s="130"/>
      <c r="X43" s="130"/>
      <c r="Y43" s="172"/>
      <c r="Z43" s="132"/>
      <c r="AA43" s="129"/>
      <c r="AB43" s="189"/>
      <c r="AC43" s="235">
        <f t="shared" si="2"/>
        <v>0</v>
      </c>
      <c r="AD43" s="169"/>
      <c r="AE43" s="133"/>
    </row>
    <row r="44" spans="1:31" s="22" customFormat="1" ht="13.5" thickBot="1">
      <c r="A44" s="61" t="s">
        <v>718</v>
      </c>
      <c r="B44" s="62" t="s">
        <v>122</v>
      </c>
      <c r="C44" s="194" t="s">
        <v>733</v>
      </c>
      <c r="D44" s="361" t="s">
        <v>145</v>
      </c>
      <c r="E44" s="362" t="s">
        <v>173</v>
      </c>
      <c r="F44" s="361" t="s">
        <v>792</v>
      </c>
      <c r="G44" s="363" t="s">
        <v>266</v>
      </c>
      <c r="H44" s="364">
        <v>1222</v>
      </c>
      <c r="I44" s="365">
        <v>2</v>
      </c>
      <c r="J44" s="362" t="s">
        <v>779</v>
      </c>
      <c r="K44" s="366"/>
      <c r="L44" s="63" t="s">
        <v>49</v>
      </c>
      <c r="M44" s="64" t="s">
        <v>114</v>
      </c>
      <c r="N44" s="64">
        <v>1</v>
      </c>
      <c r="O44" s="64">
        <v>200</v>
      </c>
      <c r="P44" s="64">
        <v>100</v>
      </c>
      <c r="Q44" s="64"/>
      <c r="R44" s="65">
        <v>0.14</v>
      </c>
      <c r="S44" s="232">
        <f t="shared" si="1"/>
        <v>0</v>
      </c>
      <c r="T44" s="166" t="s">
        <v>719</v>
      </c>
      <c r="U44" s="66"/>
      <c r="V44" s="66"/>
      <c r="W44" s="122"/>
      <c r="X44" s="122"/>
      <c r="Y44" s="173"/>
      <c r="Z44" s="68"/>
      <c r="AA44" s="66"/>
      <c r="AB44" s="190"/>
      <c r="AC44" s="236">
        <f t="shared" si="2"/>
        <v>0</v>
      </c>
      <c r="AD44" s="170"/>
      <c r="AE44" s="69"/>
    </row>
  </sheetData>
  <sheetProtection/>
  <protectedRanges>
    <protectedRange sqref="N4:Q8" name="Plage5"/>
    <protectedRange sqref="T26:AB45 T46:AB983" name="Plage3"/>
    <protectedRange sqref="B1:B2" name="Plage1"/>
    <protectedRange sqref="M26:P31 Q26:Q45 R30:R45 Q46:R983 A26:L983 M33:P983" name="Plage2"/>
    <protectedRange sqref="AD26:AE45 AD46:AE983" name="Plage4"/>
    <protectedRange sqref="R26" name="Plage2_5"/>
    <protectedRange sqref="R27" name="Plage2_5_1"/>
    <protectedRange sqref="R28" name="Plage2_5_2"/>
    <protectedRange sqref="R29" name="Plage2_5_3"/>
  </protectedRanges>
  <mergeCells count="35">
    <mergeCell ref="A5:A6"/>
    <mergeCell ref="A7:A8"/>
    <mergeCell ref="A9:A10"/>
    <mergeCell ref="N10:O10"/>
    <mergeCell ref="T22:X22"/>
    <mergeCell ref="Y22:AB22"/>
    <mergeCell ref="A11:A12"/>
    <mergeCell ref="A13:A14"/>
    <mergeCell ref="A15:A16"/>
    <mergeCell ref="A22:G22"/>
    <mergeCell ref="L23:L24"/>
    <mergeCell ref="M23:M24"/>
    <mergeCell ref="N23:N24"/>
    <mergeCell ref="O23:Q23"/>
    <mergeCell ref="H22:K22"/>
    <mergeCell ref="L22:R22"/>
    <mergeCell ref="R23:R24"/>
    <mergeCell ref="S23:S24"/>
    <mergeCell ref="T23:T24"/>
    <mergeCell ref="U23:U24"/>
    <mergeCell ref="AE22:AE24"/>
    <mergeCell ref="A23:A24"/>
    <mergeCell ref="B23:F23"/>
    <mergeCell ref="G23:G24"/>
    <mergeCell ref="H23:J23"/>
    <mergeCell ref="K23:K24"/>
    <mergeCell ref="AD23:AD24"/>
    <mergeCell ref="Z23:Z24"/>
    <mergeCell ref="AA23:AA24"/>
    <mergeCell ref="AB23:AB24"/>
    <mergeCell ref="AC23:AC24"/>
    <mergeCell ref="V23:V24"/>
    <mergeCell ref="W23:W24"/>
    <mergeCell ref="X23:X24"/>
    <mergeCell ref="Y23:Y24"/>
  </mergeCells>
  <dataValidations count="6">
    <dataValidation type="list" allowBlank="1" showErrorMessage="1" prompt="&#10;" sqref="L26:L44">
      <formula1>"INFO,MOB,VER,ROC,DIV,LAB,FRAG"</formula1>
    </dataValidation>
    <dataValidation type="list" allowBlank="1" showInputMessage="1" showErrorMessage="1" sqref="Z27 Y26:Y44">
      <formula1>"DOCBUR,DOCBIBLIO"</formula1>
    </dataValidation>
    <dataValidation type="list" allowBlank="1" showInputMessage="1" showErrorMessage="1" sqref="W26:X44 AD26:AD44 Q5 T26:T44">
      <formula1>"O,N"</formula1>
    </dataValidation>
    <dataValidation type="list" allowBlank="1" showInputMessage="1" showErrorMessage="1" sqref="AD25">
      <formula1>"O/N"</formula1>
    </dataValidation>
    <dataValidation type="list" allowBlank="1" showInputMessage="1" showErrorMessage="1" sqref="N4">
      <formula1>"BUR,SALLE ENSEIGNEMENT, SALLETP, LABO,STOCK REPRO,DIVERS"</formula1>
    </dataValidation>
    <dataValidation type="list" allowBlank="1" showInputMessage="1" showErrorMessage="1" sqref="Q4">
      <formula1>"A-1,A-2,B-1,B-2,C-1,C-2,D-1,D-2,E-1,E-2,F-1,F-2"</formula1>
    </dataValidation>
  </dataValidations>
  <printOptions/>
  <pageMargins left="0.787401575" right="0.787401575" top="0.984251969" bottom="0.984251969" header="0.4921259845" footer="0.4921259845"/>
  <pageSetup orientation="portrait" paperSize="9"/>
  <ignoredErrors>
    <ignoredError sqref="E26:E44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1:AH38"/>
  <sheetViews>
    <sheetView zoomScalePageLayoutView="0" workbookViewId="0" topLeftCell="A16">
      <selection activeCell="J52" sqref="J52"/>
    </sheetView>
  </sheetViews>
  <sheetFormatPr defaultColWidth="11.421875" defaultRowHeight="12.75"/>
  <cols>
    <col min="1" max="1" width="15.8515625" style="5" customWidth="1"/>
    <col min="2" max="2" width="11.28125" style="5" customWidth="1"/>
    <col min="3" max="3" width="7.421875" style="5" customWidth="1"/>
    <col min="4" max="4" width="8.421875" style="5" customWidth="1"/>
    <col min="5" max="5" width="6.7109375" style="5" customWidth="1"/>
    <col min="6" max="6" width="15.421875" style="5" customWidth="1"/>
    <col min="7" max="7" width="9.57421875" style="7" customWidth="1"/>
    <col min="8" max="8" width="5.7109375" style="9" customWidth="1"/>
    <col min="9" max="9" width="4.421875" style="9" bestFit="1" customWidth="1"/>
    <col min="10" max="10" width="5.421875" style="9" bestFit="1" customWidth="1"/>
    <col min="11" max="11" width="10.00390625" style="9" customWidth="1"/>
    <col min="12" max="12" width="8.421875" style="5" customWidth="1"/>
    <col min="13" max="13" width="32.00390625" style="5" customWidth="1"/>
    <col min="14" max="14" width="3.8515625" style="5" bestFit="1" customWidth="1"/>
    <col min="15" max="15" width="5.00390625" style="5" bestFit="1" customWidth="1"/>
    <col min="16" max="16" width="6.7109375" style="5" customWidth="1"/>
    <col min="17" max="17" width="8.8515625" style="5" customWidth="1"/>
    <col min="18" max="18" width="10.7109375" style="5" customWidth="1"/>
    <col min="19" max="19" width="7.57421875" style="5" customWidth="1"/>
    <col min="20" max="20" width="8.140625" style="9" customWidth="1"/>
    <col min="21" max="22" width="9.8515625" style="9" customWidth="1"/>
    <col min="23" max="24" width="7.28125" style="9" customWidth="1"/>
    <col min="25" max="25" width="9.00390625" style="9" customWidth="1"/>
    <col min="26" max="26" width="24.140625" style="9" customWidth="1"/>
    <col min="27" max="27" width="8.00390625" style="9" bestFit="1" customWidth="1"/>
    <col min="28" max="28" width="8.7109375" style="9" bestFit="1" customWidth="1"/>
    <col min="29" max="30" width="5.7109375" style="9" bestFit="1" customWidth="1"/>
    <col min="31" max="31" width="29.140625" style="9" customWidth="1"/>
    <col min="32" max="33" width="13.7109375" style="5" customWidth="1"/>
    <col min="34" max="34" width="19.421875" style="5" customWidth="1"/>
    <col min="35" max="16384" width="11.421875" style="5" customWidth="1"/>
  </cols>
  <sheetData>
    <row r="1" spans="1:33" ht="21" customHeight="1">
      <c r="A1" s="114" t="s">
        <v>716</v>
      </c>
      <c r="B1" s="114"/>
      <c r="C1" s="117"/>
      <c r="D1" s="116"/>
      <c r="E1" s="116"/>
      <c r="F1" s="116"/>
      <c r="G1" s="116"/>
      <c r="H1" s="118"/>
      <c r="I1" s="118"/>
      <c r="J1" s="118"/>
      <c r="K1" s="118"/>
      <c r="L1" s="116"/>
      <c r="M1" s="116"/>
      <c r="N1" s="116"/>
      <c r="O1" s="116"/>
      <c r="P1" s="116"/>
      <c r="Q1" s="116"/>
      <c r="R1" s="117"/>
      <c r="S1" s="117"/>
      <c r="T1" s="118"/>
      <c r="U1" s="118"/>
      <c r="V1" s="118"/>
      <c r="W1" s="118"/>
      <c r="X1" s="119"/>
      <c r="Y1" s="119"/>
      <c r="Z1" s="119"/>
      <c r="AA1" s="119"/>
      <c r="AB1" s="119"/>
      <c r="AC1" s="119"/>
      <c r="AD1" s="119"/>
      <c r="AE1" s="118"/>
      <c r="AF1" s="2"/>
      <c r="AG1" s="2"/>
    </row>
    <row r="2" spans="1:33" ht="15.75">
      <c r="A2" s="18" t="s">
        <v>40</v>
      </c>
      <c r="B2" s="18" t="s">
        <v>145</v>
      </c>
      <c r="C2" s="19"/>
      <c r="D2" s="20"/>
      <c r="E2" s="20"/>
      <c r="F2" s="20"/>
      <c r="G2" s="20"/>
      <c r="H2" s="18"/>
      <c r="I2" s="21"/>
      <c r="J2" s="26"/>
      <c r="K2" s="19"/>
      <c r="L2" s="20"/>
      <c r="M2" s="20"/>
      <c r="N2" s="20"/>
      <c r="O2" s="20"/>
      <c r="P2" s="20"/>
      <c r="Q2" s="20"/>
      <c r="R2" s="19"/>
      <c r="S2" s="19"/>
      <c r="T2" s="21"/>
      <c r="U2" s="21"/>
      <c r="V2" s="21"/>
      <c r="W2" s="21"/>
      <c r="X2" s="250"/>
      <c r="Y2" s="250"/>
      <c r="Z2" s="250"/>
      <c r="AA2" s="250"/>
      <c r="AB2" s="250"/>
      <c r="AC2" s="250"/>
      <c r="AD2" s="250"/>
      <c r="AE2" s="21"/>
      <c r="AF2" s="2"/>
      <c r="AG2" s="2"/>
    </row>
    <row r="3" spans="1:31" s="2" customFormat="1" ht="16.5" thickBot="1">
      <c r="A3" s="137"/>
      <c r="B3" s="137"/>
      <c r="D3" s="138"/>
      <c r="E3" s="138"/>
      <c r="F3" s="138"/>
      <c r="G3" s="138"/>
      <c r="H3" s="137"/>
      <c r="I3" s="15"/>
      <c r="J3" s="143"/>
      <c r="L3" s="138"/>
      <c r="M3" s="138"/>
      <c r="N3" s="138"/>
      <c r="O3" s="138"/>
      <c r="P3" s="138"/>
      <c r="Q3" s="138"/>
      <c r="T3" s="15"/>
      <c r="U3" s="15"/>
      <c r="V3" s="15"/>
      <c r="W3" s="15"/>
      <c r="X3" s="16"/>
      <c r="Y3" s="16"/>
      <c r="Z3" s="16"/>
      <c r="AA3" s="16"/>
      <c r="AB3" s="16"/>
      <c r="AC3" s="16"/>
      <c r="AD3" s="16"/>
      <c r="AE3" s="15"/>
    </row>
    <row r="4" spans="1:31" ht="15.75">
      <c r="A4"/>
      <c r="B4"/>
      <c r="C4"/>
      <c r="D4"/>
      <c r="E4"/>
      <c r="F4"/>
      <c r="G4"/>
      <c r="H4"/>
      <c r="I4"/>
      <c r="J4"/>
      <c r="K4"/>
      <c r="L4" s="175" t="s">
        <v>67</v>
      </c>
      <c r="M4" s="176"/>
      <c r="N4" s="229" t="s">
        <v>82</v>
      </c>
      <c r="O4" s="177"/>
      <c r="P4" s="178"/>
      <c r="Q4" s="246" t="s">
        <v>68</v>
      </c>
      <c r="R4"/>
      <c r="S4" s="140"/>
      <c r="T4" s="138"/>
      <c r="U4" s="174"/>
      <c r="V4" s="174"/>
      <c r="W4" s="140"/>
      <c r="X4" s="140"/>
      <c r="Y4" s="16"/>
      <c r="Z4" s="15"/>
      <c r="AA4" s="15"/>
      <c r="AB4" s="15"/>
      <c r="AC4" s="15"/>
      <c r="AD4" s="15"/>
      <c r="AE4" s="15"/>
    </row>
    <row r="5" spans="1:31" ht="15.75">
      <c r="A5" s="408" t="s">
        <v>13</v>
      </c>
      <c r="B5" s="237" t="s">
        <v>100</v>
      </c>
      <c r="C5" s="187" t="s">
        <v>68</v>
      </c>
      <c r="D5" s="138"/>
      <c r="E5" s="138"/>
      <c r="F5" s="138"/>
      <c r="G5" s="138"/>
      <c r="H5" s="15"/>
      <c r="I5" s="15"/>
      <c r="J5" s="143"/>
      <c r="K5" s="2"/>
      <c r="L5" s="179" t="s">
        <v>98</v>
      </c>
      <c r="M5" s="180"/>
      <c r="N5" s="180"/>
      <c r="O5" s="181"/>
      <c r="P5" s="182"/>
      <c r="Q5" s="247" t="s">
        <v>99</v>
      </c>
      <c r="R5"/>
      <c r="S5" s="244"/>
      <c r="T5" s="138"/>
      <c r="U5" s="139"/>
      <c r="V5" s="139"/>
      <c r="W5" s="140"/>
      <c r="X5" s="141"/>
      <c r="Y5" s="16"/>
      <c r="Z5" s="15"/>
      <c r="AA5" s="15"/>
      <c r="AB5" s="15"/>
      <c r="AC5" s="15"/>
      <c r="AD5" s="15"/>
      <c r="AE5" s="15"/>
    </row>
    <row r="6" spans="1:31" ht="15.75">
      <c r="A6" s="409"/>
      <c r="B6" s="187"/>
      <c r="C6" s="187" t="s">
        <v>69</v>
      </c>
      <c r="D6" s="138"/>
      <c r="E6" s="138"/>
      <c r="F6" s="138"/>
      <c r="G6" s="138"/>
      <c r="H6" s="15"/>
      <c r="I6" s="15"/>
      <c r="J6" s="143"/>
      <c r="K6" s="2"/>
      <c r="L6" s="179" t="s">
        <v>101</v>
      </c>
      <c r="M6" s="180"/>
      <c r="N6" s="180"/>
      <c r="O6" s="181"/>
      <c r="P6" s="182"/>
      <c r="Q6" s="248">
        <v>0</v>
      </c>
      <c r="R6"/>
      <c r="S6" s="244"/>
      <c r="T6" s="138"/>
      <c r="U6" s="139"/>
      <c r="V6" s="139"/>
      <c r="W6" s="140"/>
      <c r="X6" s="141"/>
      <c r="Y6" s="16"/>
      <c r="Z6" s="15"/>
      <c r="AA6" s="15"/>
      <c r="AB6" s="15"/>
      <c r="AC6" s="15"/>
      <c r="AD6" s="15"/>
      <c r="AE6" s="15"/>
    </row>
    <row r="7" spans="1:31" ht="18" customHeight="1">
      <c r="A7" s="408" t="s">
        <v>66</v>
      </c>
      <c r="B7" s="237" t="s">
        <v>100</v>
      </c>
      <c r="C7" s="187" t="s">
        <v>70</v>
      </c>
      <c r="D7" s="138"/>
      <c r="E7" s="138"/>
      <c r="F7" s="138"/>
      <c r="G7" s="138"/>
      <c r="H7" s="15"/>
      <c r="I7" s="15"/>
      <c r="J7" s="143"/>
      <c r="K7" s="2"/>
      <c r="L7" s="179" t="s">
        <v>103</v>
      </c>
      <c r="M7" s="180"/>
      <c r="N7" s="180"/>
      <c r="O7" s="181"/>
      <c r="P7" s="182"/>
      <c r="Q7" s="251" t="e">
        <f>Q8/Q6</f>
        <v>#DIV/0!</v>
      </c>
      <c r="R7"/>
      <c r="S7" s="244"/>
      <c r="T7" s="138"/>
      <c r="U7" s="139"/>
      <c r="V7" s="139"/>
      <c r="W7" s="140"/>
      <c r="X7" s="141"/>
      <c r="Y7" s="16"/>
      <c r="Z7" s="15"/>
      <c r="AA7" s="15"/>
      <c r="AB7" s="15"/>
      <c r="AC7" s="15"/>
      <c r="AD7" s="15"/>
      <c r="AE7" s="15"/>
    </row>
    <row r="8" spans="1:31" ht="16.5" thickBot="1">
      <c r="A8" s="409"/>
      <c r="B8" s="187"/>
      <c r="C8" s="187" t="s">
        <v>71</v>
      </c>
      <c r="D8" s="138"/>
      <c r="E8" s="138"/>
      <c r="F8" s="138"/>
      <c r="G8" s="138"/>
      <c r="H8" s="15"/>
      <c r="I8" s="15"/>
      <c r="J8" s="143"/>
      <c r="K8" s="2"/>
      <c r="L8" s="183" t="s">
        <v>102</v>
      </c>
      <c r="M8" s="184"/>
      <c r="N8" s="184"/>
      <c r="O8" s="185"/>
      <c r="P8" s="186"/>
      <c r="Q8" s="249">
        <f>SUM($R$26:$R$981)+SUM($AB$26:$AB$981)</f>
        <v>6.695</v>
      </c>
      <c r="R8"/>
      <c r="S8" s="244"/>
      <c r="T8" s="138"/>
      <c r="U8" s="139"/>
      <c r="V8" s="139"/>
      <c r="W8" s="140"/>
      <c r="X8" s="142"/>
      <c r="Y8" s="16"/>
      <c r="Z8" s="15"/>
      <c r="AA8" s="15"/>
      <c r="AB8" s="15"/>
      <c r="AC8" s="15"/>
      <c r="AD8" s="15"/>
      <c r="AE8" s="15"/>
    </row>
    <row r="9" spans="1:31" ht="16.5" thickBot="1">
      <c r="A9" s="408" t="s">
        <v>14</v>
      </c>
      <c r="B9" s="237" t="s">
        <v>100</v>
      </c>
      <c r="C9" s="187" t="s">
        <v>72</v>
      </c>
      <c r="D9" s="138"/>
      <c r="E9" s="138"/>
      <c r="F9" s="138"/>
      <c r="G9" s="138"/>
      <c r="H9" s="15"/>
      <c r="I9" s="15"/>
      <c r="J9" s="143"/>
      <c r="K9" s="2"/>
      <c r="L9" s="137"/>
      <c r="M9" s="138"/>
      <c r="N9" s="138"/>
      <c r="O9" s="139"/>
      <c r="P9" s="140"/>
      <c r="Q9" s="142"/>
      <c r="R9" s="244"/>
      <c r="S9" s="244"/>
      <c r="T9" s="138"/>
      <c r="U9" s="139"/>
      <c r="V9" s="139"/>
      <c r="W9" s="140"/>
      <c r="X9" s="142"/>
      <c r="Y9" s="16"/>
      <c r="Z9" s="15"/>
      <c r="AA9" s="15"/>
      <c r="AB9" s="15"/>
      <c r="AC9" s="15"/>
      <c r="AD9" s="15"/>
      <c r="AE9" s="15"/>
    </row>
    <row r="10" spans="1:31" ht="24" customHeight="1" thickBot="1">
      <c r="A10" s="409"/>
      <c r="B10" s="187"/>
      <c r="C10" s="187" t="s">
        <v>73</v>
      </c>
      <c r="D10" s="138"/>
      <c r="E10" s="138"/>
      <c r="F10" s="138"/>
      <c r="G10" s="138"/>
      <c r="H10" s="15"/>
      <c r="I10" s="15"/>
      <c r="J10" s="143"/>
      <c r="K10" s="2"/>
      <c r="L10" s="239" t="s">
        <v>42</v>
      </c>
      <c r="M10" s="240"/>
      <c r="N10" s="406" t="s">
        <v>94</v>
      </c>
      <c r="O10" s="407"/>
      <c r="P10" s="230" t="s">
        <v>59</v>
      </c>
      <c r="Q10" s="230" t="s">
        <v>91</v>
      </c>
      <c r="R10" s="244"/>
      <c r="S10" s="244"/>
      <c r="T10" s="138"/>
      <c r="U10" s="139"/>
      <c r="V10" s="139"/>
      <c r="W10" s="140"/>
      <c r="X10" s="142"/>
      <c r="Y10" s="16"/>
      <c r="Z10" s="15"/>
      <c r="AA10" s="15"/>
      <c r="AB10" s="15"/>
      <c r="AC10" s="15"/>
      <c r="AD10" s="15"/>
      <c r="AE10" s="15"/>
    </row>
    <row r="11" spans="1:31" ht="16.5" thickBot="1">
      <c r="A11" s="408" t="s">
        <v>11</v>
      </c>
      <c r="B11" s="237" t="s">
        <v>100</v>
      </c>
      <c r="C11" s="187" t="s">
        <v>74</v>
      </c>
      <c r="D11" s="138"/>
      <c r="E11" s="138"/>
      <c r="F11" s="138"/>
      <c r="G11" s="138"/>
      <c r="H11" s="15"/>
      <c r="I11" s="15"/>
      <c r="J11" s="143"/>
      <c r="K11" s="2"/>
      <c r="L11" s="241" t="s">
        <v>83</v>
      </c>
      <c r="M11" s="242"/>
      <c r="N11" s="238"/>
      <c r="O11" s="243">
        <f>SUMIF($L$26:$L$981,"INFO",$R$26:$R$981)</f>
        <v>0.405</v>
      </c>
      <c r="P11" s="233">
        <f>SUMIF($L$26:$L$981,"INFO",$S$26:$S$981)</f>
        <v>0</v>
      </c>
      <c r="Q11" s="234">
        <f>O11-P11</f>
        <v>0.405</v>
      </c>
      <c r="R11" s="244"/>
      <c r="S11" s="244"/>
      <c r="T11" s="138"/>
      <c r="U11" s="139"/>
      <c r="V11" s="139"/>
      <c r="W11" s="140"/>
      <c r="X11" s="142"/>
      <c r="Y11" s="16"/>
      <c r="Z11" s="15"/>
      <c r="AA11" s="15"/>
      <c r="AB11" s="15"/>
      <c r="AC11" s="15"/>
      <c r="AD11" s="15"/>
      <c r="AE11" s="15"/>
    </row>
    <row r="12" spans="1:31" ht="16.5" thickBot="1">
      <c r="A12" s="409"/>
      <c r="B12" s="187"/>
      <c r="C12" s="187" t="s">
        <v>75</v>
      </c>
      <c r="D12" s="138"/>
      <c r="E12" s="138"/>
      <c r="F12" s="138"/>
      <c r="G12" s="138"/>
      <c r="H12" s="15"/>
      <c r="I12" s="15"/>
      <c r="J12" s="143"/>
      <c r="K12" s="2"/>
      <c r="L12" s="241" t="s">
        <v>84</v>
      </c>
      <c r="M12" s="242"/>
      <c r="N12" s="238"/>
      <c r="O12" s="233">
        <f>SUMIF($L$26:$L$981,"MOB",$R$26:$R$981)</f>
        <v>4.97</v>
      </c>
      <c r="P12" s="233">
        <f>SUMIF($L$26:$L$981,"MOB",$S$26:$S$981)</f>
        <v>0</v>
      </c>
      <c r="Q12" s="234">
        <f aca="true" t="shared" si="0" ref="Q12:Q19">O12-P12</f>
        <v>4.97</v>
      </c>
      <c r="R12" s="244"/>
      <c r="S12" s="244"/>
      <c r="T12" s="138"/>
      <c r="U12" s="139"/>
      <c r="V12" s="139"/>
      <c r="W12" s="140"/>
      <c r="X12" s="142"/>
      <c r="Y12" s="16"/>
      <c r="Z12" s="15"/>
      <c r="AA12" s="15"/>
      <c r="AB12" s="15"/>
      <c r="AC12" s="15"/>
      <c r="AD12" s="15"/>
      <c r="AE12" s="15"/>
    </row>
    <row r="13" spans="1:31" ht="16.5" thickBot="1">
      <c r="A13" s="408" t="s">
        <v>15</v>
      </c>
      <c r="B13" s="237" t="s">
        <v>100</v>
      </c>
      <c r="C13" s="187" t="s">
        <v>76</v>
      </c>
      <c r="D13" s="138"/>
      <c r="E13" s="138"/>
      <c r="F13" s="138"/>
      <c r="G13" s="138"/>
      <c r="H13" s="15"/>
      <c r="I13" s="15"/>
      <c r="J13" s="143"/>
      <c r="K13" s="2"/>
      <c r="L13" s="241" t="s">
        <v>85</v>
      </c>
      <c r="M13" s="242"/>
      <c r="N13" s="238"/>
      <c r="O13" s="233">
        <f>SUMIF($L$26:$L$974,"DIV",$R$26:$R$974)</f>
        <v>0</v>
      </c>
      <c r="P13" s="233">
        <f>SUMIF($L$26:$L$981,"DIV",$S$26:$S$981)</f>
        <v>0</v>
      </c>
      <c r="Q13" s="234">
        <f t="shared" si="0"/>
        <v>0</v>
      </c>
      <c r="R13" s="244"/>
      <c r="S13" s="244"/>
      <c r="T13" s="138"/>
      <c r="U13" s="139"/>
      <c r="V13" s="139"/>
      <c r="W13" s="140"/>
      <c r="X13" s="142"/>
      <c r="Y13" s="16"/>
      <c r="Z13" s="15"/>
      <c r="AA13" s="15"/>
      <c r="AB13" s="15"/>
      <c r="AC13" s="15"/>
      <c r="AD13" s="15"/>
      <c r="AE13" s="15"/>
    </row>
    <row r="14" spans="1:34" s="28" customFormat="1" ht="15.75" thickBot="1">
      <c r="A14" s="409"/>
      <c r="B14" s="187"/>
      <c r="C14" s="187" t="s">
        <v>77</v>
      </c>
      <c r="D14" s="27"/>
      <c r="E14" s="27"/>
      <c r="F14" s="27"/>
      <c r="G14" s="27"/>
      <c r="H14" s="11"/>
      <c r="I14" s="10"/>
      <c r="J14" s="10"/>
      <c r="K14" s="10"/>
      <c r="L14" s="241" t="s">
        <v>86</v>
      </c>
      <c r="M14" s="242"/>
      <c r="N14" s="238"/>
      <c r="O14" s="233">
        <f>SUMIF($L$26:$L$974,"LAB",$R$26:$R$974)</f>
        <v>0</v>
      </c>
      <c r="P14" s="233">
        <f>SUMIF($L$26:$L$981,"LAB",$S$26:$S$981)</f>
        <v>0</v>
      </c>
      <c r="Q14" s="234">
        <f t="shared" si="0"/>
        <v>0</v>
      </c>
      <c r="R14" s="245"/>
      <c r="S14" s="245"/>
      <c r="T14" s="11"/>
      <c r="U14" s="11"/>
      <c r="V14" s="11"/>
      <c r="W14" s="11"/>
      <c r="X14" s="10"/>
      <c r="Y14" s="10"/>
      <c r="Z14" s="10"/>
      <c r="AA14" s="10"/>
      <c r="AB14" s="10"/>
      <c r="AC14" s="10"/>
      <c r="AD14" s="10"/>
      <c r="AE14" s="11"/>
      <c r="AF14" s="27"/>
      <c r="AG14" s="27"/>
      <c r="AH14" s="8"/>
    </row>
    <row r="15" spans="1:31" ht="16.5" thickBot="1">
      <c r="A15" s="408" t="s">
        <v>65</v>
      </c>
      <c r="B15" s="237" t="s">
        <v>100</v>
      </c>
      <c r="C15" s="187" t="s">
        <v>78</v>
      </c>
      <c r="D15" s="138"/>
      <c r="E15" s="138"/>
      <c r="F15" s="138"/>
      <c r="G15" s="138"/>
      <c r="H15" s="15"/>
      <c r="I15" s="15"/>
      <c r="J15" s="143"/>
      <c r="K15" s="2"/>
      <c r="L15" s="241" t="s">
        <v>87</v>
      </c>
      <c r="M15" s="242"/>
      <c r="N15" s="238"/>
      <c r="O15" s="233">
        <f>SUMIF($L$26:$L$974,"FRAG",$R$26:$R$974)</f>
        <v>0</v>
      </c>
      <c r="P15" s="233">
        <f>SUMIF($L$26:$L$981,"FRAG",$S$26:$S$981)</f>
        <v>0</v>
      </c>
      <c r="Q15" s="234">
        <f t="shared" si="0"/>
        <v>0</v>
      </c>
      <c r="R15" s="244"/>
      <c r="S15" s="244"/>
      <c r="T15" s="138"/>
      <c r="U15" s="139"/>
      <c r="V15" s="139"/>
      <c r="W15" s="140"/>
      <c r="X15" s="142"/>
      <c r="Y15" s="16"/>
      <c r="Z15" s="15"/>
      <c r="AA15" s="15"/>
      <c r="AB15" s="15"/>
      <c r="AC15" s="15"/>
      <c r="AD15" s="15"/>
      <c r="AE15" s="15"/>
    </row>
    <row r="16" spans="1:31" ht="16.5" thickBot="1">
      <c r="A16" s="409"/>
      <c r="B16" s="187"/>
      <c r="C16" s="187" t="s">
        <v>79</v>
      </c>
      <c r="D16" s="138"/>
      <c r="E16" s="138"/>
      <c r="F16" s="138"/>
      <c r="G16" s="138"/>
      <c r="H16" s="15"/>
      <c r="I16" s="15"/>
      <c r="J16" s="143"/>
      <c r="K16" s="2"/>
      <c r="L16" s="241" t="s">
        <v>88</v>
      </c>
      <c r="M16" s="242"/>
      <c r="N16" s="238"/>
      <c r="O16" s="233">
        <f>SUMIF($L$26:$L$974,"VER",$R$26:$R$974)</f>
        <v>0</v>
      </c>
      <c r="P16" s="233">
        <f>SUMIF($L$26:$L$981,"VER",$S$26:$S$981)</f>
        <v>0</v>
      </c>
      <c r="Q16" s="234">
        <f t="shared" si="0"/>
        <v>0</v>
      </c>
      <c r="R16" s="244"/>
      <c r="S16" s="244"/>
      <c r="T16" s="138"/>
      <c r="U16" s="139"/>
      <c r="V16" s="139"/>
      <c r="W16" s="140"/>
      <c r="X16" s="142"/>
      <c r="Y16" s="16"/>
      <c r="Z16" s="15"/>
      <c r="AA16" s="15"/>
      <c r="AB16" s="15"/>
      <c r="AC16" s="15"/>
      <c r="AD16" s="15"/>
      <c r="AE16" s="15"/>
    </row>
    <row r="17" spans="1:31" ht="16.5" thickBot="1">
      <c r="A17" s="137"/>
      <c r="B17" s="137"/>
      <c r="C17" s="2"/>
      <c r="D17" s="138"/>
      <c r="E17" s="138"/>
      <c r="F17" s="138"/>
      <c r="G17" s="138"/>
      <c r="H17" s="15"/>
      <c r="I17" s="15"/>
      <c r="J17" s="143"/>
      <c r="K17" s="2"/>
      <c r="L17" s="241" t="s">
        <v>89</v>
      </c>
      <c r="M17" s="242"/>
      <c r="N17" s="238"/>
      <c r="O17" s="233">
        <f>SUMIF($L$26:$L$981,"ROC",$R$26:$R$981)</f>
        <v>0</v>
      </c>
      <c r="P17" s="233">
        <f>SUMIF($L$26:$L$981,"ROC",$S$26:$S$981)</f>
        <v>0</v>
      </c>
      <c r="Q17" s="234">
        <f t="shared" si="0"/>
        <v>0</v>
      </c>
      <c r="R17" s="244"/>
      <c r="S17" s="244"/>
      <c r="T17" s="138"/>
      <c r="U17" s="139"/>
      <c r="V17" s="139"/>
      <c r="W17" s="140"/>
      <c r="X17" s="142"/>
      <c r="Y17" s="16"/>
      <c r="Z17" s="15"/>
      <c r="AA17" s="15"/>
      <c r="AB17" s="15"/>
      <c r="AC17" s="15"/>
      <c r="AD17" s="15"/>
      <c r="AE17" s="15"/>
    </row>
    <row r="18" spans="1:34" s="28" customFormat="1" ht="15.75" thickBot="1">
      <c r="A18" s="50"/>
      <c r="B18" s="27"/>
      <c r="C18" s="29"/>
      <c r="D18" s="27"/>
      <c r="E18" s="27"/>
      <c r="F18" s="27"/>
      <c r="G18" s="27"/>
      <c r="H18" s="11"/>
      <c r="I18" s="10"/>
      <c r="J18" s="10"/>
      <c r="K18" s="10"/>
      <c r="L18" s="241" t="s">
        <v>96</v>
      </c>
      <c r="M18" s="242"/>
      <c r="N18" s="238"/>
      <c r="O18" s="233">
        <f>SUMIF($Y$26:$Y$981,"DOCBUR",$AB$26:$AB$981)</f>
        <v>1.3199999999999998</v>
      </c>
      <c r="P18" s="233">
        <f>SUMIF($Y$26:$Y$981,"DOCBUR",$AC$26:$AC$981)</f>
        <v>0</v>
      </c>
      <c r="Q18" s="234">
        <f t="shared" si="0"/>
        <v>1.3199999999999998</v>
      </c>
      <c r="R18" s="245"/>
      <c r="S18" s="245"/>
      <c r="T18" s="11"/>
      <c r="U18" s="11"/>
      <c r="V18" s="11"/>
      <c r="W18" s="11"/>
      <c r="X18" s="10"/>
      <c r="Y18" s="10"/>
      <c r="Z18" s="10"/>
      <c r="AA18" s="10"/>
      <c r="AB18" s="10"/>
      <c r="AC18" s="10"/>
      <c r="AD18" s="10"/>
      <c r="AE18" s="11"/>
      <c r="AF18" s="27"/>
      <c r="AG18" s="27"/>
      <c r="AH18" s="8"/>
    </row>
    <row r="19" spans="1:31" ht="16.5" thickBot="1">
      <c r="A19" s="137"/>
      <c r="B19" s="137"/>
      <c r="C19" s="2"/>
      <c r="D19" s="138"/>
      <c r="E19" s="138"/>
      <c r="F19" s="138"/>
      <c r="G19" s="138"/>
      <c r="H19" s="15"/>
      <c r="I19" s="15"/>
      <c r="J19" s="143"/>
      <c r="K19" s="2"/>
      <c r="L19" s="241" t="s">
        <v>97</v>
      </c>
      <c r="M19" s="242"/>
      <c r="N19" s="238"/>
      <c r="O19" s="233">
        <f>SUMIF($Y$26:$Y$981,"DOCBIBLIO",$AB$26:$AB$981)</f>
        <v>0</v>
      </c>
      <c r="P19" s="233">
        <f>SUMIF($Y$26:$Y$981,"DOCBIBLIO",$AC$26:$AC$981)</f>
        <v>0</v>
      </c>
      <c r="Q19" s="234">
        <f t="shared" si="0"/>
        <v>0</v>
      </c>
      <c r="R19" s="244"/>
      <c r="S19" s="244"/>
      <c r="T19" s="138"/>
      <c r="U19" s="139"/>
      <c r="V19" s="139"/>
      <c r="W19" s="140"/>
      <c r="X19" s="142"/>
      <c r="Y19" s="16"/>
      <c r="Z19" s="15"/>
      <c r="AA19" s="15"/>
      <c r="AB19" s="15"/>
      <c r="AC19" s="15"/>
      <c r="AD19" s="15"/>
      <c r="AE19" s="15"/>
    </row>
    <row r="20" spans="1:31" ht="15.75">
      <c r="A20" s="137"/>
      <c r="B20" s="137"/>
      <c r="C20" s="2"/>
      <c r="D20" s="138"/>
      <c r="E20" s="138"/>
      <c r="F20" s="138"/>
      <c r="G20" s="138"/>
      <c r="H20" s="15"/>
      <c r="I20" s="15"/>
      <c r="J20" s="143"/>
      <c r="K20" s="2"/>
      <c r="L20" s="137"/>
      <c r="M20" s="138"/>
      <c r="N20" s="138"/>
      <c r="O20" s="139"/>
      <c r="P20" s="140"/>
      <c r="Q20" s="142"/>
      <c r="R20" s="244"/>
      <c r="S20" s="244"/>
      <c r="T20" s="138"/>
      <c r="U20" s="139"/>
      <c r="V20" s="139"/>
      <c r="W20" s="140"/>
      <c r="X20" s="142"/>
      <c r="Y20" s="16"/>
      <c r="Z20" s="15"/>
      <c r="AA20" s="15"/>
      <c r="AB20" s="15"/>
      <c r="AC20" s="15"/>
      <c r="AD20" s="15"/>
      <c r="AE20" s="15"/>
    </row>
    <row r="21" spans="1:34" s="28" customFormat="1" ht="13.5" thickBot="1">
      <c r="A21" s="50"/>
      <c r="B21" s="27"/>
      <c r="C21" s="29"/>
      <c r="D21" s="27"/>
      <c r="E21" s="27"/>
      <c r="F21" s="27"/>
      <c r="G21" s="27"/>
      <c r="H21" s="11"/>
      <c r="I21" s="10"/>
      <c r="J21" s="10"/>
      <c r="K21" s="10"/>
      <c r="L21" s="27"/>
      <c r="M21" s="27"/>
      <c r="N21" s="27"/>
      <c r="O21" s="27"/>
      <c r="P21" s="27"/>
      <c r="Q21" s="27"/>
      <c r="R21" s="27"/>
      <c r="S21" s="27"/>
      <c r="T21" s="11"/>
      <c r="U21" s="11"/>
      <c r="V21" s="11"/>
      <c r="W21" s="11"/>
      <c r="X21" s="10"/>
      <c r="Y21" s="10"/>
      <c r="Z21" s="10"/>
      <c r="AA21" s="10"/>
      <c r="AB21" s="10"/>
      <c r="AC21" s="10"/>
      <c r="AD21" s="10"/>
      <c r="AE21" s="11"/>
      <c r="AF21" s="27"/>
      <c r="AG21" s="27"/>
      <c r="AH21" s="8"/>
    </row>
    <row r="22" spans="1:31" ht="12.75">
      <c r="A22" s="375" t="s">
        <v>16</v>
      </c>
      <c r="B22" s="376"/>
      <c r="C22" s="377"/>
      <c r="D22" s="377"/>
      <c r="E22" s="377"/>
      <c r="F22" s="377"/>
      <c r="G22" s="378"/>
      <c r="H22" s="372" t="s">
        <v>27</v>
      </c>
      <c r="I22" s="373"/>
      <c r="J22" s="373"/>
      <c r="K22" s="374"/>
      <c r="L22" s="372" t="s">
        <v>55</v>
      </c>
      <c r="M22" s="373"/>
      <c r="N22" s="373"/>
      <c r="O22" s="373"/>
      <c r="P22" s="373"/>
      <c r="Q22" s="373"/>
      <c r="R22" s="374"/>
      <c r="S22" s="163"/>
      <c r="T22" s="390" t="s">
        <v>95</v>
      </c>
      <c r="U22" s="391"/>
      <c r="V22" s="391"/>
      <c r="W22" s="391"/>
      <c r="X22" s="391"/>
      <c r="Y22" s="404" t="s">
        <v>35</v>
      </c>
      <c r="Z22" s="405"/>
      <c r="AA22" s="405"/>
      <c r="AB22" s="405"/>
      <c r="AC22" s="191"/>
      <c r="AD22" s="167"/>
      <c r="AE22" s="395" t="s">
        <v>0</v>
      </c>
    </row>
    <row r="23" spans="1:31" ht="12.75" customHeight="1">
      <c r="A23" s="382" t="s">
        <v>24</v>
      </c>
      <c r="B23" s="384" t="s">
        <v>25</v>
      </c>
      <c r="C23" s="385"/>
      <c r="D23" s="385"/>
      <c r="E23" s="385"/>
      <c r="F23" s="386"/>
      <c r="G23" s="383" t="s">
        <v>19</v>
      </c>
      <c r="H23" s="379"/>
      <c r="I23" s="380"/>
      <c r="J23" s="380"/>
      <c r="K23" s="381" t="s">
        <v>22</v>
      </c>
      <c r="L23" s="392" t="s">
        <v>4</v>
      </c>
      <c r="M23" s="393" t="s">
        <v>26</v>
      </c>
      <c r="N23" s="393" t="s">
        <v>20</v>
      </c>
      <c r="O23" s="380" t="s">
        <v>30</v>
      </c>
      <c r="P23" s="380"/>
      <c r="Q23" s="380"/>
      <c r="R23" s="388" t="s">
        <v>722</v>
      </c>
      <c r="S23" s="388" t="s">
        <v>92</v>
      </c>
      <c r="T23" s="379" t="s">
        <v>90</v>
      </c>
      <c r="U23" s="387" t="s">
        <v>44</v>
      </c>
      <c r="V23" s="387" t="s">
        <v>93</v>
      </c>
      <c r="W23" s="387" t="s">
        <v>48</v>
      </c>
      <c r="X23" s="394" t="s">
        <v>45</v>
      </c>
      <c r="Y23" s="401" t="s">
        <v>31</v>
      </c>
      <c r="Z23" s="399" t="s">
        <v>26</v>
      </c>
      <c r="AA23" s="399" t="s">
        <v>724</v>
      </c>
      <c r="AB23" s="399" t="s">
        <v>723</v>
      </c>
      <c r="AC23" s="387" t="s">
        <v>92</v>
      </c>
      <c r="AD23" s="398" t="s">
        <v>56</v>
      </c>
      <c r="AE23" s="396"/>
    </row>
    <row r="24" spans="1:31" ht="23.25" customHeight="1">
      <c r="A24" s="382"/>
      <c r="B24" s="25" t="s">
        <v>37</v>
      </c>
      <c r="C24" s="51" t="s">
        <v>17</v>
      </c>
      <c r="D24" s="51" t="s">
        <v>18</v>
      </c>
      <c r="E24" s="51" t="s">
        <v>23</v>
      </c>
      <c r="F24" s="120" t="s">
        <v>41</v>
      </c>
      <c r="G24" s="383" t="s">
        <v>19</v>
      </c>
      <c r="H24" s="123" t="s">
        <v>17</v>
      </c>
      <c r="I24" s="12" t="s">
        <v>18</v>
      </c>
      <c r="J24" s="12" t="s">
        <v>19</v>
      </c>
      <c r="K24" s="381"/>
      <c r="L24" s="392"/>
      <c r="M24" s="393" t="s">
        <v>26</v>
      </c>
      <c r="N24" s="393" t="s">
        <v>20</v>
      </c>
      <c r="O24" s="51" t="s">
        <v>80</v>
      </c>
      <c r="P24" s="51" t="s">
        <v>81</v>
      </c>
      <c r="Q24" s="51" t="s">
        <v>21</v>
      </c>
      <c r="R24" s="410"/>
      <c r="S24" s="389"/>
      <c r="T24" s="379"/>
      <c r="U24" s="387"/>
      <c r="V24" s="387"/>
      <c r="W24" s="387"/>
      <c r="X24" s="387"/>
      <c r="Y24" s="402"/>
      <c r="Z24" s="400"/>
      <c r="AA24" s="400"/>
      <c r="AB24" s="400"/>
      <c r="AC24" s="403"/>
      <c r="AD24" s="398"/>
      <c r="AE24" s="397"/>
    </row>
    <row r="25" spans="1:31" ht="12.75">
      <c r="A25" s="213"/>
      <c r="B25" s="214"/>
      <c r="C25" s="215"/>
      <c r="D25" s="215"/>
      <c r="E25" s="215"/>
      <c r="F25" s="215"/>
      <c r="G25" s="216"/>
      <c r="H25" s="217"/>
      <c r="I25" s="218"/>
      <c r="J25" s="218"/>
      <c r="K25" s="219"/>
      <c r="L25" s="213"/>
      <c r="M25" s="220"/>
      <c r="N25" s="220"/>
      <c r="O25" s="215"/>
      <c r="P25" s="215"/>
      <c r="Q25" s="215"/>
      <c r="R25" s="221"/>
      <c r="S25" s="222"/>
      <c r="T25" s="223"/>
      <c r="U25" s="223"/>
      <c r="V25" s="223"/>
      <c r="W25" s="223"/>
      <c r="X25" s="223"/>
      <c r="Y25" s="225"/>
      <c r="Z25" s="223"/>
      <c r="AA25" s="223"/>
      <c r="AB25" s="223"/>
      <c r="AC25" s="223"/>
      <c r="AD25" s="224"/>
      <c r="AE25" s="221"/>
    </row>
    <row r="26" spans="1:31" s="22" customFormat="1" ht="12.75">
      <c r="A26" s="199" t="s">
        <v>718</v>
      </c>
      <c r="B26" s="200" t="s">
        <v>122</v>
      </c>
      <c r="C26" s="339" t="s">
        <v>733</v>
      </c>
      <c r="D26" s="345" t="s">
        <v>145</v>
      </c>
      <c r="E26" s="346" t="s">
        <v>174</v>
      </c>
      <c r="F26" s="354"/>
      <c r="G26" s="348" t="s">
        <v>267</v>
      </c>
      <c r="H26" s="353"/>
      <c r="I26" s="354"/>
      <c r="J26" s="367"/>
      <c r="K26" s="355" t="s">
        <v>768</v>
      </c>
      <c r="L26" s="201" t="s">
        <v>32</v>
      </c>
      <c r="M26" s="205" t="s">
        <v>117</v>
      </c>
      <c r="N26" s="205">
        <v>1</v>
      </c>
      <c r="O26" s="205">
        <v>500</v>
      </c>
      <c r="P26" s="205">
        <v>40</v>
      </c>
      <c r="Q26" s="205">
        <v>249</v>
      </c>
      <c r="R26" s="128">
        <v>0.6</v>
      </c>
      <c r="S26" s="231">
        <f>IF(T26="O",R26,0)</f>
        <v>0</v>
      </c>
      <c r="T26" s="207" t="s">
        <v>719</v>
      </c>
      <c r="U26" s="202"/>
      <c r="V26" s="202"/>
      <c r="W26" s="208"/>
      <c r="X26" s="208"/>
      <c r="Y26" s="209" t="s">
        <v>60</v>
      </c>
      <c r="Z26" s="210" t="s">
        <v>268</v>
      </c>
      <c r="AA26" s="202">
        <v>22</v>
      </c>
      <c r="AB26" s="202">
        <f>AA26*0.06</f>
        <v>1.3199999999999998</v>
      </c>
      <c r="AC26" s="235">
        <f>IF(AD26="O",AB26,0)</f>
        <v>0</v>
      </c>
      <c r="AD26" s="211" t="s">
        <v>719</v>
      </c>
      <c r="AE26" s="212"/>
    </row>
    <row r="27" spans="1:31" s="22" customFormat="1" ht="12.75">
      <c r="A27" s="199" t="s">
        <v>718</v>
      </c>
      <c r="B27" s="200" t="s">
        <v>122</v>
      </c>
      <c r="C27" s="339" t="s">
        <v>733</v>
      </c>
      <c r="D27" s="345" t="s">
        <v>145</v>
      </c>
      <c r="E27" s="346" t="s">
        <v>174</v>
      </c>
      <c r="F27" s="354" t="s">
        <v>813</v>
      </c>
      <c r="G27" s="348" t="s">
        <v>269</v>
      </c>
      <c r="H27" s="353">
        <v>1222</v>
      </c>
      <c r="I27" s="354">
        <v>2</v>
      </c>
      <c r="J27" s="367" t="s">
        <v>814</v>
      </c>
      <c r="K27" s="355"/>
      <c r="L27" s="201" t="s">
        <v>32</v>
      </c>
      <c r="M27" s="205" t="s">
        <v>119</v>
      </c>
      <c r="N27" s="205">
        <v>1</v>
      </c>
      <c r="O27" s="205">
        <v>80</v>
      </c>
      <c r="P27" s="205">
        <v>80</v>
      </c>
      <c r="Q27" s="205">
        <v>73</v>
      </c>
      <c r="R27" s="206">
        <v>0.46</v>
      </c>
      <c r="S27" s="231">
        <f>IF(T27="O",R27,0)</f>
        <v>0</v>
      </c>
      <c r="T27" s="207" t="s">
        <v>719</v>
      </c>
      <c r="U27" s="202"/>
      <c r="V27" s="202"/>
      <c r="W27" s="208"/>
      <c r="X27" s="208"/>
      <c r="Y27" s="209"/>
      <c r="Z27" s="210"/>
      <c r="AA27" s="202"/>
      <c r="AB27" s="202"/>
      <c r="AC27" s="235">
        <f>IF(AD27="O",AB27,0)</f>
        <v>0</v>
      </c>
      <c r="AD27" s="211"/>
      <c r="AE27" s="212"/>
    </row>
    <row r="28" spans="1:31" s="22" customFormat="1" ht="12.75">
      <c r="A28" s="199" t="s">
        <v>718</v>
      </c>
      <c r="B28" s="200" t="s">
        <v>122</v>
      </c>
      <c r="C28" s="339" t="s">
        <v>733</v>
      </c>
      <c r="D28" s="345" t="s">
        <v>145</v>
      </c>
      <c r="E28" s="346" t="s">
        <v>174</v>
      </c>
      <c r="F28" s="354" t="s">
        <v>813</v>
      </c>
      <c r="G28" s="348" t="s">
        <v>270</v>
      </c>
      <c r="H28" s="353">
        <v>1222</v>
      </c>
      <c r="I28" s="354">
        <v>2</v>
      </c>
      <c r="J28" s="367" t="s">
        <v>814</v>
      </c>
      <c r="K28" s="352"/>
      <c r="L28" s="201" t="s">
        <v>32</v>
      </c>
      <c r="M28" s="53" t="s">
        <v>119</v>
      </c>
      <c r="N28" s="53">
        <v>1</v>
      </c>
      <c r="O28" s="53">
        <v>160</v>
      </c>
      <c r="P28" s="53">
        <v>80</v>
      </c>
      <c r="Q28" s="53">
        <v>73</v>
      </c>
      <c r="R28" s="55">
        <v>0.92</v>
      </c>
      <c r="S28" s="231">
        <f>IF(T28="O",R28,0)</f>
        <v>0</v>
      </c>
      <c r="T28" s="207" t="s">
        <v>719</v>
      </c>
      <c r="U28" s="56"/>
      <c r="V28" s="56"/>
      <c r="W28" s="121"/>
      <c r="X28" s="121"/>
      <c r="Y28" s="171"/>
      <c r="Z28" s="58"/>
      <c r="AA28" s="56"/>
      <c r="AB28" s="188"/>
      <c r="AC28" s="235">
        <f>IF(AD28="O",AB28,0)</f>
        <v>0</v>
      </c>
      <c r="AD28" s="168"/>
      <c r="AE28" s="59"/>
    </row>
    <row r="29" spans="1:31" s="22" customFormat="1" ht="12.75">
      <c r="A29" s="199" t="s">
        <v>718</v>
      </c>
      <c r="B29" s="200" t="s">
        <v>122</v>
      </c>
      <c r="C29" s="339" t="s">
        <v>733</v>
      </c>
      <c r="D29" s="345" t="s">
        <v>145</v>
      </c>
      <c r="E29" s="346" t="s">
        <v>174</v>
      </c>
      <c r="F29" s="354" t="s">
        <v>813</v>
      </c>
      <c r="G29" s="348" t="s">
        <v>271</v>
      </c>
      <c r="H29" s="353">
        <v>1222</v>
      </c>
      <c r="I29" s="354">
        <v>2</v>
      </c>
      <c r="J29" s="367" t="s">
        <v>814</v>
      </c>
      <c r="K29" s="355"/>
      <c r="L29" s="201" t="s">
        <v>32</v>
      </c>
      <c r="M29" s="205" t="s">
        <v>119</v>
      </c>
      <c r="N29" s="205">
        <v>1</v>
      </c>
      <c r="O29" s="205">
        <v>140</v>
      </c>
      <c r="P29" s="205">
        <v>80</v>
      </c>
      <c r="Q29" s="205">
        <v>73</v>
      </c>
      <c r="R29" s="206">
        <v>0.81</v>
      </c>
      <c r="S29" s="231">
        <f aca="true" t="shared" si="1" ref="S29:S38">IF(T29="O",R29,0)</f>
        <v>0</v>
      </c>
      <c r="T29" s="207" t="s">
        <v>719</v>
      </c>
      <c r="U29" s="202"/>
      <c r="V29" s="202"/>
      <c r="W29" s="208"/>
      <c r="X29" s="208"/>
      <c r="Y29" s="209"/>
      <c r="Z29" s="210"/>
      <c r="AA29" s="202"/>
      <c r="AB29" s="202"/>
      <c r="AC29" s="235">
        <f aca="true" t="shared" si="2" ref="AC29:AC38">IF(AD29="O",AB29,0)</f>
        <v>0</v>
      </c>
      <c r="AD29" s="211"/>
      <c r="AE29" s="212"/>
    </row>
    <row r="30" spans="1:31" s="22" customFormat="1" ht="12.75">
      <c r="A30" s="199" t="s">
        <v>718</v>
      </c>
      <c r="B30" s="200" t="s">
        <v>122</v>
      </c>
      <c r="C30" s="339" t="s">
        <v>733</v>
      </c>
      <c r="D30" s="345" t="s">
        <v>145</v>
      </c>
      <c r="E30" s="346" t="s">
        <v>174</v>
      </c>
      <c r="F30" s="354" t="s">
        <v>813</v>
      </c>
      <c r="G30" s="348" t="s">
        <v>272</v>
      </c>
      <c r="H30" s="353">
        <v>1222</v>
      </c>
      <c r="I30" s="354">
        <v>2</v>
      </c>
      <c r="J30" s="367" t="s">
        <v>814</v>
      </c>
      <c r="K30" s="355"/>
      <c r="L30" s="201" t="s">
        <v>32</v>
      </c>
      <c r="M30" s="205" t="s">
        <v>107</v>
      </c>
      <c r="N30" s="205">
        <v>1</v>
      </c>
      <c r="O30" s="205">
        <v>40</v>
      </c>
      <c r="P30" s="205">
        <v>60</v>
      </c>
      <c r="Q30" s="205">
        <v>67</v>
      </c>
      <c r="R30" s="206">
        <v>0.16</v>
      </c>
      <c r="S30" s="231">
        <f t="shared" si="1"/>
        <v>0</v>
      </c>
      <c r="T30" s="207" t="s">
        <v>719</v>
      </c>
      <c r="U30" s="202"/>
      <c r="V30" s="202"/>
      <c r="W30" s="208"/>
      <c r="X30" s="208"/>
      <c r="Y30" s="209"/>
      <c r="Z30" s="210"/>
      <c r="AA30" s="202"/>
      <c r="AB30" s="202"/>
      <c r="AC30" s="235">
        <f t="shared" si="2"/>
        <v>0</v>
      </c>
      <c r="AD30" s="211"/>
      <c r="AE30" s="212"/>
    </row>
    <row r="31" spans="1:31" s="22" customFormat="1" ht="12.75">
      <c r="A31" s="199" t="s">
        <v>718</v>
      </c>
      <c r="B31" s="200" t="s">
        <v>122</v>
      </c>
      <c r="C31" s="339" t="s">
        <v>733</v>
      </c>
      <c r="D31" s="345" t="s">
        <v>145</v>
      </c>
      <c r="E31" s="346" t="s">
        <v>174</v>
      </c>
      <c r="F31" s="354" t="s">
        <v>813</v>
      </c>
      <c r="G31" s="348" t="s">
        <v>273</v>
      </c>
      <c r="H31" s="353">
        <v>1222</v>
      </c>
      <c r="I31" s="354">
        <v>2</v>
      </c>
      <c r="J31" s="367" t="s">
        <v>814</v>
      </c>
      <c r="K31" s="352"/>
      <c r="L31" s="201" t="s">
        <v>32</v>
      </c>
      <c r="M31" s="53" t="s">
        <v>113</v>
      </c>
      <c r="N31" s="53">
        <v>1</v>
      </c>
      <c r="O31" s="53"/>
      <c r="P31" s="53"/>
      <c r="Q31" s="53"/>
      <c r="R31" s="55">
        <v>0.5</v>
      </c>
      <c r="S31" s="231">
        <f t="shared" si="1"/>
        <v>0</v>
      </c>
      <c r="T31" s="207" t="s">
        <v>719</v>
      </c>
      <c r="U31" s="56"/>
      <c r="V31" s="56"/>
      <c r="W31" s="121"/>
      <c r="X31" s="121"/>
      <c r="Y31" s="171"/>
      <c r="Z31" s="58"/>
      <c r="AA31" s="56"/>
      <c r="AB31" s="188"/>
      <c r="AC31" s="235">
        <f t="shared" si="2"/>
        <v>0</v>
      </c>
      <c r="AD31" s="168"/>
      <c r="AE31" s="59"/>
    </row>
    <row r="32" spans="1:31" s="22" customFormat="1" ht="12.75">
      <c r="A32" s="199" t="s">
        <v>718</v>
      </c>
      <c r="B32" s="200" t="s">
        <v>122</v>
      </c>
      <c r="C32" s="339" t="s">
        <v>733</v>
      </c>
      <c r="D32" s="345" t="s">
        <v>145</v>
      </c>
      <c r="E32" s="346" t="s">
        <v>174</v>
      </c>
      <c r="F32" s="354" t="s">
        <v>813</v>
      </c>
      <c r="G32" s="348" t="s">
        <v>274</v>
      </c>
      <c r="H32" s="353">
        <v>1222</v>
      </c>
      <c r="I32" s="354">
        <v>2</v>
      </c>
      <c r="J32" s="367" t="s">
        <v>814</v>
      </c>
      <c r="K32" s="352"/>
      <c r="L32" s="201" t="s">
        <v>32</v>
      </c>
      <c r="M32" s="53" t="s">
        <v>113</v>
      </c>
      <c r="N32" s="53">
        <v>1</v>
      </c>
      <c r="O32" s="53"/>
      <c r="P32" s="53"/>
      <c r="Q32" s="53"/>
      <c r="R32" s="55">
        <v>0.5</v>
      </c>
      <c r="S32" s="231">
        <f t="shared" si="1"/>
        <v>0</v>
      </c>
      <c r="T32" s="207" t="s">
        <v>719</v>
      </c>
      <c r="U32" s="56"/>
      <c r="V32" s="56"/>
      <c r="W32" s="121"/>
      <c r="X32" s="121"/>
      <c r="Y32" s="171"/>
      <c r="Z32" s="58"/>
      <c r="AA32" s="56"/>
      <c r="AB32" s="188"/>
      <c r="AC32" s="235">
        <f t="shared" si="2"/>
        <v>0</v>
      </c>
      <c r="AD32" s="168"/>
      <c r="AE32" s="59"/>
    </row>
    <row r="33" spans="1:31" s="22" customFormat="1" ht="12.75">
      <c r="A33" s="199" t="s">
        <v>718</v>
      </c>
      <c r="B33" s="200" t="s">
        <v>122</v>
      </c>
      <c r="C33" s="339" t="s">
        <v>733</v>
      </c>
      <c r="D33" s="345" t="s">
        <v>145</v>
      </c>
      <c r="E33" s="346" t="s">
        <v>174</v>
      </c>
      <c r="F33" s="354" t="s">
        <v>813</v>
      </c>
      <c r="G33" s="348" t="s">
        <v>275</v>
      </c>
      <c r="H33" s="353">
        <v>1222</v>
      </c>
      <c r="I33" s="354">
        <v>2</v>
      </c>
      <c r="J33" s="367" t="s">
        <v>814</v>
      </c>
      <c r="K33" s="360"/>
      <c r="L33" s="201" t="s">
        <v>32</v>
      </c>
      <c r="M33" s="127" t="s">
        <v>113</v>
      </c>
      <c r="N33" s="127">
        <v>1</v>
      </c>
      <c r="O33" s="127"/>
      <c r="P33" s="127"/>
      <c r="Q33" s="127"/>
      <c r="R33" s="128">
        <v>0.5</v>
      </c>
      <c r="S33" s="231">
        <f t="shared" si="1"/>
        <v>0</v>
      </c>
      <c r="T33" s="207" t="s">
        <v>719</v>
      </c>
      <c r="U33" s="129"/>
      <c r="V33" s="129"/>
      <c r="W33" s="130"/>
      <c r="X33" s="130"/>
      <c r="Y33" s="172"/>
      <c r="Z33" s="132"/>
      <c r="AA33" s="129"/>
      <c r="AB33" s="189"/>
      <c r="AC33" s="235">
        <f t="shared" si="2"/>
        <v>0</v>
      </c>
      <c r="AD33" s="169"/>
      <c r="AE33" s="133"/>
    </row>
    <row r="34" spans="1:31" s="22" customFormat="1" ht="12.75">
      <c r="A34" s="199" t="s">
        <v>718</v>
      </c>
      <c r="B34" s="200" t="s">
        <v>122</v>
      </c>
      <c r="C34" s="339" t="s">
        <v>733</v>
      </c>
      <c r="D34" s="345" t="s">
        <v>145</v>
      </c>
      <c r="E34" s="346" t="s">
        <v>174</v>
      </c>
      <c r="F34" s="354" t="s">
        <v>813</v>
      </c>
      <c r="G34" s="348" t="s">
        <v>276</v>
      </c>
      <c r="H34" s="353">
        <v>1222</v>
      </c>
      <c r="I34" s="354">
        <v>2</v>
      </c>
      <c r="J34" s="367" t="s">
        <v>814</v>
      </c>
      <c r="K34" s="360"/>
      <c r="L34" s="201" t="s">
        <v>32</v>
      </c>
      <c r="M34" s="127" t="s">
        <v>137</v>
      </c>
      <c r="N34" s="127">
        <v>1</v>
      </c>
      <c r="O34" s="127"/>
      <c r="P34" s="127"/>
      <c r="Q34" s="127"/>
      <c r="R34" s="128">
        <v>0.5</v>
      </c>
      <c r="S34" s="231">
        <f t="shared" si="1"/>
        <v>0</v>
      </c>
      <c r="T34" s="207" t="s">
        <v>719</v>
      </c>
      <c r="U34" s="129"/>
      <c r="V34" s="129"/>
      <c r="W34" s="130"/>
      <c r="X34" s="130"/>
      <c r="Y34" s="172"/>
      <c r="Z34" s="132"/>
      <c r="AA34" s="129"/>
      <c r="AB34" s="189"/>
      <c r="AC34" s="235">
        <f t="shared" si="2"/>
        <v>0</v>
      </c>
      <c r="AD34" s="169"/>
      <c r="AE34" s="133"/>
    </row>
    <row r="35" spans="1:31" s="22" customFormat="1" ht="12.75">
      <c r="A35" s="199" t="s">
        <v>718</v>
      </c>
      <c r="B35" s="200" t="s">
        <v>122</v>
      </c>
      <c r="C35" s="339" t="s">
        <v>733</v>
      </c>
      <c r="D35" s="345" t="s">
        <v>145</v>
      </c>
      <c r="E35" s="346" t="s">
        <v>174</v>
      </c>
      <c r="F35" s="354" t="s">
        <v>813</v>
      </c>
      <c r="G35" s="348" t="s">
        <v>279</v>
      </c>
      <c r="H35" s="353">
        <v>1222</v>
      </c>
      <c r="I35" s="354">
        <v>2</v>
      </c>
      <c r="J35" s="367" t="s">
        <v>814</v>
      </c>
      <c r="K35" s="360"/>
      <c r="L35" s="201" t="s">
        <v>32</v>
      </c>
      <c r="M35" s="127" t="s">
        <v>277</v>
      </c>
      <c r="N35" s="127">
        <v>1</v>
      </c>
      <c r="O35" s="127">
        <v>130</v>
      </c>
      <c r="P35" s="127"/>
      <c r="Q35" s="127"/>
      <c r="R35" s="128">
        <v>0.02</v>
      </c>
      <c r="S35" s="231">
        <f t="shared" si="1"/>
        <v>0</v>
      </c>
      <c r="T35" s="207" t="s">
        <v>719</v>
      </c>
      <c r="U35" s="129"/>
      <c r="V35" s="129"/>
      <c r="W35" s="130"/>
      <c r="X35" s="130"/>
      <c r="Y35" s="172"/>
      <c r="Z35" s="132"/>
      <c r="AA35" s="129"/>
      <c r="AB35" s="189"/>
      <c r="AC35" s="235">
        <f t="shared" si="2"/>
        <v>0</v>
      </c>
      <c r="AD35" s="169"/>
      <c r="AE35" s="133"/>
    </row>
    <row r="36" spans="1:31" s="22" customFormat="1" ht="12.75">
      <c r="A36" s="199" t="s">
        <v>718</v>
      </c>
      <c r="B36" s="200" t="s">
        <v>122</v>
      </c>
      <c r="C36" s="339" t="s">
        <v>733</v>
      </c>
      <c r="D36" s="345" t="s">
        <v>145</v>
      </c>
      <c r="E36" s="346" t="s">
        <v>174</v>
      </c>
      <c r="F36" s="354" t="s">
        <v>813</v>
      </c>
      <c r="G36" s="348" t="s">
        <v>280</v>
      </c>
      <c r="H36" s="353">
        <v>1222</v>
      </c>
      <c r="I36" s="354">
        <v>2</v>
      </c>
      <c r="J36" s="367" t="s">
        <v>814</v>
      </c>
      <c r="K36" s="360"/>
      <c r="L36" s="126" t="s">
        <v>33</v>
      </c>
      <c r="M36" s="127" t="s">
        <v>278</v>
      </c>
      <c r="N36" s="127">
        <v>1</v>
      </c>
      <c r="O36" s="127">
        <v>70</v>
      </c>
      <c r="P36" s="127">
        <v>50</v>
      </c>
      <c r="Q36" s="127">
        <v>30</v>
      </c>
      <c r="R36" s="128">
        <f>(O36*P36*Q36)/1000000</f>
        <v>0.105</v>
      </c>
      <c r="S36" s="231">
        <f t="shared" si="1"/>
        <v>0</v>
      </c>
      <c r="T36" s="207" t="s">
        <v>719</v>
      </c>
      <c r="U36" s="129"/>
      <c r="V36" s="129"/>
      <c r="W36" s="130"/>
      <c r="X36" s="130"/>
      <c r="Y36" s="172"/>
      <c r="Z36" s="132"/>
      <c r="AA36" s="129"/>
      <c r="AB36" s="189"/>
      <c r="AC36" s="235">
        <f t="shared" si="2"/>
        <v>0</v>
      </c>
      <c r="AD36" s="169"/>
      <c r="AE36" s="133"/>
    </row>
    <row r="37" spans="1:31" s="22" customFormat="1" ht="12.75">
      <c r="A37" s="199" t="s">
        <v>718</v>
      </c>
      <c r="B37" s="200" t="s">
        <v>122</v>
      </c>
      <c r="C37" s="339" t="s">
        <v>733</v>
      </c>
      <c r="D37" s="345" t="s">
        <v>145</v>
      </c>
      <c r="E37" s="346" t="s">
        <v>174</v>
      </c>
      <c r="F37" s="354" t="s">
        <v>813</v>
      </c>
      <c r="G37" s="348" t="s">
        <v>281</v>
      </c>
      <c r="H37" s="353">
        <v>1222</v>
      </c>
      <c r="I37" s="354">
        <v>2</v>
      </c>
      <c r="J37" s="367" t="s">
        <v>814</v>
      </c>
      <c r="K37" s="360"/>
      <c r="L37" s="126" t="s">
        <v>33</v>
      </c>
      <c r="M37" s="127" t="s">
        <v>115</v>
      </c>
      <c r="N37" s="127">
        <v>1</v>
      </c>
      <c r="O37" s="127"/>
      <c r="P37" s="127"/>
      <c r="Q37" s="127"/>
      <c r="R37" s="128">
        <v>0.15</v>
      </c>
      <c r="S37" s="231">
        <f t="shared" si="1"/>
        <v>0</v>
      </c>
      <c r="T37" s="207" t="s">
        <v>719</v>
      </c>
      <c r="U37" s="129"/>
      <c r="V37" s="129"/>
      <c r="W37" s="130"/>
      <c r="X37" s="130"/>
      <c r="Y37" s="172"/>
      <c r="Z37" s="132"/>
      <c r="AA37" s="129"/>
      <c r="AB37" s="189"/>
      <c r="AC37" s="235">
        <f t="shared" si="2"/>
        <v>0</v>
      </c>
      <c r="AD37" s="169"/>
      <c r="AE37" s="133"/>
    </row>
    <row r="38" spans="1:31" s="22" customFormat="1" ht="13.5" thickBot="1">
      <c r="A38" s="61" t="s">
        <v>718</v>
      </c>
      <c r="B38" s="62" t="s">
        <v>122</v>
      </c>
      <c r="C38" s="340" t="s">
        <v>733</v>
      </c>
      <c r="D38" s="361" t="s">
        <v>145</v>
      </c>
      <c r="E38" s="362" t="s">
        <v>174</v>
      </c>
      <c r="F38" s="365" t="s">
        <v>813</v>
      </c>
      <c r="G38" s="363" t="s">
        <v>282</v>
      </c>
      <c r="H38" s="364">
        <v>1222</v>
      </c>
      <c r="I38" s="365">
        <v>2</v>
      </c>
      <c r="J38" s="370" t="s">
        <v>814</v>
      </c>
      <c r="K38" s="366"/>
      <c r="L38" s="63" t="s">
        <v>33</v>
      </c>
      <c r="M38" s="64" t="s">
        <v>116</v>
      </c>
      <c r="N38" s="64">
        <v>1</v>
      </c>
      <c r="O38" s="64"/>
      <c r="P38" s="64"/>
      <c r="Q38" s="64"/>
      <c r="R38" s="65">
        <v>0.15</v>
      </c>
      <c r="S38" s="232">
        <f t="shared" si="1"/>
        <v>0</v>
      </c>
      <c r="T38" s="166" t="s">
        <v>719</v>
      </c>
      <c r="U38" s="66"/>
      <c r="V38" s="66"/>
      <c r="W38" s="122"/>
      <c r="X38" s="122"/>
      <c r="Y38" s="173"/>
      <c r="Z38" s="68"/>
      <c r="AA38" s="66"/>
      <c r="AB38" s="190"/>
      <c r="AC38" s="236">
        <f t="shared" si="2"/>
        <v>0</v>
      </c>
      <c r="AD38" s="267"/>
      <c r="AE38" s="69"/>
    </row>
  </sheetData>
  <sheetProtection/>
  <protectedRanges>
    <protectedRange sqref="N4:Q8" name="Plage5"/>
    <protectedRange sqref="T26:AB979" name="Plage3"/>
    <protectedRange sqref="B1:B2" name="Plage1"/>
    <protectedRange sqref="R27:R35 R37:R979 A26:Q979" name="Plage2"/>
    <protectedRange sqref="AD26:AE979" name="Plage4"/>
    <protectedRange sqref="R26" name="Plage2_5"/>
    <protectedRange sqref="R36" name="Plage2_5_1"/>
  </protectedRanges>
  <mergeCells count="35">
    <mergeCell ref="A5:A6"/>
    <mergeCell ref="A7:A8"/>
    <mergeCell ref="A9:A10"/>
    <mergeCell ref="N10:O10"/>
    <mergeCell ref="T22:X22"/>
    <mergeCell ref="Y22:AB22"/>
    <mergeCell ref="A11:A12"/>
    <mergeCell ref="A13:A14"/>
    <mergeCell ref="A15:A16"/>
    <mergeCell ref="A22:G22"/>
    <mergeCell ref="L23:L24"/>
    <mergeCell ref="M23:M24"/>
    <mergeCell ref="N23:N24"/>
    <mergeCell ref="O23:Q23"/>
    <mergeCell ref="H22:K22"/>
    <mergeCell ref="L22:R22"/>
    <mergeCell ref="R23:R24"/>
    <mergeCell ref="S23:S24"/>
    <mergeCell ref="T23:T24"/>
    <mergeCell ref="U23:U24"/>
    <mergeCell ref="AE22:AE24"/>
    <mergeCell ref="A23:A24"/>
    <mergeCell ref="B23:F23"/>
    <mergeCell ref="G23:G24"/>
    <mergeCell ref="H23:J23"/>
    <mergeCell ref="K23:K24"/>
    <mergeCell ref="AD23:AD24"/>
    <mergeCell ref="Z23:Z24"/>
    <mergeCell ref="AA23:AA24"/>
    <mergeCell ref="AB23:AB24"/>
    <mergeCell ref="AC23:AC24"/>
    <mergeCell ref="V23:V24"/>
    <mergeCell ref="W23:W24"/>
    <mergeCell ref="X23:X24"/>
    <mergeCell ref="Y23:Y24"/>
  </mergeCells>
  <dataValidations count="6">
    <dataValidation type="list" allowBlank="1" showErrorMessage="1" prompt="&#10;" sqref="L26:L38">
      <formula1>"INFO,MOB,VER,ROC,DIV,LAB,FRAG"</formula1>
    </dataValidation>
    <dataValidation type="list" allowBlank="1" showInputMessage="1" showErrorMessage="1" sqref="Y26:Y38">
      <formula1>"DOCBUR,DOCBIBLIO"</formula1>
    </dataValidation>
    <dataValidation type="list" allowBlank="1" showInputMessage="1" showErrorMessage="1" sqref="W26:X38 AD26:AD38 Q5 T26:T38">
      <formula1>"O,N"</formula1>
    </dataValidation>
    <dataValidation type="list" allowBlank="1" showInputMessage="1" showErrorMessage="1" sqref="AD25">
      <formula1>"O/N"</formula1>
    </dataValidation>
    <dataValidation type="list" allowBlank="1" showInputMessage="1" showErrorMessage="1" sqref="N4">
      <formula1>"BUR,SALLE ENSEIGNEMENT, SALLETP, LABO,STOCK REPRO,DIVERS"</formula1>
    </dataValidation>
    <dataValidation type="list" allowBlank="1" showInputMessage="1" showErrorMessage="1" sqref="Q4">
      <formula1>"A-1,A-2,B-1,B-2,C-1,C-2,D-1,D-2,E-1,E-2,F-1,F-2"</formula1>
    </dataValidation>
  </dataValidations>
  <printOptions/>
  <pageMargins left="0.787401575" right="0.787401575" top="0.984251969" bottom="0.984251969" header="0.4921259845" footer="0.4921259845"/>
  <pageSetup orientation="portrait" paperSize="9"/>
  <ignoredErrors>
    <ignoredError sqref="E26:E38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</sheetPr>
  <dimension ref="A1:AH51"/>
  <sheetViews>
    <sheetView zoomScalePageLayoutView="0" workbookViewId="0" topLeftCell="A23">
      <selection activeCell="A53" sqref="A53:IV77"/>
    </sheetView>
  </sheetViews>
  <sheetFormatPr defaultColWidth="11.421875" defaultRowHeight="12.75"/>
  <cols>
    <col min="1" max="1" width="15.8515625" style="5" customWidth="1"/>
    <col min="2" max="2" width="11.28125" style="5" customWidth="1"/>
    <col min="3" max="3" width="7.421875" style="5" customWidth="1"/>
    <col min="4" max="4" width="8.421875" style="5" customWidth="1"/>
    <col min="5" max="5" width="6.7109375" style="5" customWidth="1"/>
    <col min="6" max="6" width="19.7109375" style="5" customWidth="1"/>
    <col min="7" max="7" width="9.57421875" style="7" customWidth="1"/>
    <col min="8" max="8" width="5.7109375" style="9" customWidth="1"/>
    <col min="9" max="9" width="4.421875" style="9" bestFit="1" customWidth="1"/>
    <col min="10" max="10" width="5.421875" style="9" bestFit="1" customWidth="1"/>
    <col min="11" max="11" width="10.00390625" style="9" customWidth="1"/>
    <col min="12" max="12" width="8.421875" style="5" customWidth="1"/>
    <col min="13" max="13" width="32.00390625" style="5" customWidth="1"/>
    <col min="14" max="14" width="3.8515625" style="5" bestFit="1" customWidth="1"/>
    <col min="15" max="15" width="5.00390625" style="5" bestFit="1" customWidth="1"/>
    <col min="16" max="16" width="6.7109375" style="5" customWidth="1"/>
    <col min="17" max="17" width="8.8515625" style="5" customWidth="1"/>
    <col min="18" max="18" width="10.7109375" style="5" customWidth="1"/>
    <col min="19" max="19" width="7.57421875" style="5" customWidth="1"/>
    <col min="20" max="20" width="8.140625" style="9" customWidth="1"/>
    <col min="21" max="22" width="9.8515625" style="9" customWidth="1"/>
    <col min="23" max="24" width="7.28125" style="9" customWidth="1"/>
    <col min="25" max="25" width="9.00390625" style="9" customWidth="1"/>
    <col min="26" max="26" width="24.140625" style="9" customWidth="1"/>
    <col min="27" max="27" width="8.00390625" style="9" bestFit="1" customWidth="1"/>
    <col min="28" max="28" width="8.7109375" style="9" bestFit="1" customWidth="1"/>
    <col min="29" max="30" width="5.7109375" style="9" bestFit="1" customWidth="1"/>
    <col min="31" max="31" width="29.140625" style="9" customWidth="1"/>
    <col min="32" max="33" width="13.7109375" style="5" customWidth="1"/>
    <col min="34" max="34" width="19.421875" style="5" customWidth="1"/>
    <col min="35" max="16384" width="11.421875" style="5" customWidth="1"/>
  </cols>
  <sheetData>
    <row r="1" spans="1:33" ht="21" customHeight="1">
      <c r="A1" s="114" t="s">
        <v>716</v>
      </c>
      <c r="B1" s="114"/>
      <c r="C1" s="117"/>
      <c r="D1" s="116"/>
      <c r="E1" s="116"/>
      <c r="F1" s="116"/>
      <c r="G1" s="116"/>
      <c r="H1" s="118"/>
      <c r="I1" s="118"/>
      <c r="J1" s="118"/>
      <c r="K1" s="118"/>
      <c r="L1" s="116"/>
      <c r="M1" s="116"/>
      <c r="N1" s="116"/>
      <c r="O1" s="116"/>
      <c r="P1" s="116"/>
      <c r="Q1" s="116"/>
      <c r="R1" s="117"/>
      <c r="S1" s="117"/>
      <c r="T1" s="118"/>
      <c r="U1" s="118"/>
      <c r="V1" s="118"/>
      <c r="W1" s="118"/>
      <c r="X1" s="119"/>
      <c r="Y1" s="119"/>
      <c r="Z1" s="119"/>
      <c r="AA1" s="119"/>
      <c r="AB1" s="119"/>
      <c r="AC1" s="119"/>
      <c r="AD1" s="119"/>
      <c r="AE1" s="118"/>
      <c r="AF1" s="2"/>
      <c r="AG1" s="2"/>
    </row>
    <row r="2" spans="1:33" ht="15.75">
      <c r="A2" s="18" t="s">
        <v>40</v>
      </c>
      <c r="B2" s="18" t="s">
        <v>145</v>
      </c>
      <c r="C2" s="19"/>
      <c r="D2" s="20"/>
      <c r="E2" s="20"/>
      <c r="F2" s="20"/>
      <c r="G2" s="20"/>
      <c r="H2" s="18"/>
      <c r="I2" s="21"/>
      <c r="J2" s="26"/>
      <c r="K2" s="19"/>
      <c r="L2" s="20"/>
      <c r="M2" s="20"/>
      <c r="N2" s="20"/>
      <c r="O2" s="20"/>
      <c r="P2" s="20"/>
      <c r="Q2" s="20"/>
      <c r="R2" s="19"/>
      <c r="S2" s="19"/>
      <c r="T2" s="21"/>
      <c r="U2" s="21"/>
      <c r="V2" s="21"/>
      <c r="W2" s="21"/>
      <c r="X2" s="250"/>
      <c r="Y2" s="250"/>
      <c r="Z2" s="250"/>
      <c r="AA2" s="250"/>
      <c r="AB2" s="250"/>
      <c r="AC2" s="250"/>
      <c r="AD2" s="250"/>
      <c r="AE2" s="21"/>
      <c r="AF2" s="2"/>
      <c r="AG2" s="2"/>
    </row>
    <row r="3" spans="1:31" s="2" customFormat="1" ht="16.5" thickBot="1">
      <c r="A3" s="137"/>
      <c r="B3" s="137"/>
      <c r="D3" s="138"/>
      <c r="E3" s="138"/>
      <c r="F3" s="138"/>
      <c r="G3" s="138"/>
      <c r="H3" s="137"/>
      <c r="I3" s="15"/>
      <c r="J3" s="143"/>
      <c r="L3" s="138"/>
      <c r="M3" s="138"/>
      <c r="N3" s="138"/>
      <c r="O3" s="138"/>
      <c r="P3" s="138"/>
      <c r="Q3" s="138"/>
      <c r="T3" s="15"/>
      <c r="U3" s="15"/>
      <c r="V3" s="15"/>
      <c r="W3" s="15"/>
      <c r="X3" s="16"/>
      <c r="Y3" s="16"/>
      <c r="Z3" s="16"/>
      <c r="AA3" s="16"/>
      <c r="AB3" s="16"/>
      <c r="AC3" s="16"/>
      <c r="AD3" s="16"/>
      <c r="AE3" s="15"/>
    </row>
    <row r="4" spans="1:31" ht="15.75">
      <c r="A4"/>
      <c r="B4"/>
      <c r="C4"/>
      <c r="D4"/>
      <c r="E4"/>
      <c r="F4"/>
      <c r="G4"/>
      <c r="H4"/>
      <c r="I4"/>
      <c r="J4"/>
      <c r="K4"/>
      <c r="L4" s="175" t="s">
        <v>67</v>
      </c>
      <c r="M4" s="176"/>
      <c r="N4" s="229" t="s">
        <v>82</v>
      </c>
      <c r="O4" s="177"/>
      <c r="P4" s="178"/>
      <c r="Q4" s="246" t="s">
        <v>68</v>
      </c>
      <c r="R4"/>
      <c r="S4" s="140"/>
      <c r="T4" s="138"/>
      <c r="U4" s="174"/>
      <c r="V4" s="174"/>
      <c r="W4" s="140"/>
      <c r="X4" s="140"/>
      <c r="Y4" s="16"/>
      <c r="Z4" s="15"/>
      <c r="AA4" s="15"/>
      <c r="AB4" s="15"/>
      <c r="AC4" s="15"/>
      <c r="AD4" s="15"/>
      <c r="AE4" s="15"/>
    </row>
    <row r="5" spans="1:31" ht="15.75">
      <c r="A5" s="408" t="s">
        <v>13</v>
      </c>
      <c r="B5" s="237" t="s">
        <v>100</v>
      </c>
      <c r="C5" s="187" t="s">
        <v>68</v>
      </c>
      <c r="D5" s="138"/>
      <c r="E5" s="138"/>
      <c r="F5" s="138"/>
      <c r="G5" s="138"/>
      <c r="H5" s="15"/>
      <c r="I5" s="15"/>
      <c r="J5" s="143"/>
      <c r="K5" s="2"/>
      <c r="L5" s="179" t="s">
        <v>98</v>
      </c>
      <c r="M5" s="180"/>
      <c r="N5" s="180"/>
      <c r="O5" s="181"/>
      <c r="P5" s="182"/>
      <c r="Q5" s="247" t="s">
        <v>99</v>
      </c>
      <c r="R5"/>
      <c r="S5" s="244"/>
      <c r="T5" s="138"/>
      <c r="U5" s="139"/>
      <c r="V5" s="139"/>
      <c r="W5" s="140"/>
      <c r="X5" s="141"/>
      <c r="Y5" s="16"/>
      <c r="Z5" s="15"/>
      <c r="AA5" s="15"/>
      <c r="AB5" s="15"/>
      <c r="AC5" s="15"/>
      <c r="AD5" s="15"/>
      <c r="AE5" s="15"/>
    </row>
    <row r="6" spans="1:31" ht="15.75">
      <c r="A6" s="409"/>
      <c r="B6" s="187"/>
      <c r="C6" s="187" t="s">
        <v>69</v>
      </c>
      <c r="D6" s="138"/>
      <c r="E6" s="138"/>
      <c r="F6" s="138"/>
      <c r="G6" s="138"/>
      <c r="H6" s="15"/>
      <c r="I6" s="15"/>
      <c r="J6" s="143"/>
      <c r="K6" s="2"/>
      <c r="L6" s="179" t="s">
        <v>101</v>
      </c>
      <c r="M6" s="180"/>
      <c r="N6" s="180"/>
      <c r="O6" s="181"/>
      <c r="P6" s="182"/>
      <c r="Q6" s="248">
        <v>0</v>
      </c>
      <c r="R6"/>
      <c r="S6" s="244"/>
      <c r="T6" s="138"/>
      <c r="U6" s="139"/>
      <c r="V6" s="139"/>
      <c r="W6" s="140"/>
      <c r="X6" s="141"/>
      <c r="Y6" s="16"/>
      <c r="Z6" s="15"/>
      <c r="AA6" s="15"/>
      <c r="AB6" s="15"/>
      <c r="AC6" s="15"/>
      <c r="AD6" s="15"/>
      <c r="AE6" s="15"/>
    </row>
    <row r="7" spans="1:31" ht="18" customHeight="1">
      <c r="A7" s="408" t="s">
        <v>66</v>
      </c>
      <c r="B7" s="237" t="s">
        <v>100</v>
      </c>
      <c r="C7" s="187" t="s">
        <v>70</v>
      </c>
      <c r="D7" s="138"/>
      <c r="E7" s="138"/>
      <c r="F7" s="138"/>
      <c r="G7" s="138"/>
      <c r="H7" s="15"/>
      <c r="I7" s="15"/>
      <c r="J7" s="143"/>
      <c r="K7" s="2"/>
      <c r="L7" s="179" t="s">
        <v>103</v>
      </c>
      <c r="M7" s="180"/>
      <c r="N7" s="180"/>
      <c r="O7" s="181"/>
      <c r="P7" s="182"/>
      <c r="Q7" s="251" t="e">
        <f>Q8/Q6</f>
        <v>#DIV/0!</v>
      </c>
      <c r="R7"/>
      <c r="S7" s="244"/>
      <c r="T7" s="138"/>
      <c r="U7" s="139"/>
      <c r="V7" s="139"/>
      <c r="W7" s="140"/>
      <c r="X7" s="141"/>
      <c r="Y7" s="16"/>
      <c r="Z7" s="15"/>
      <c r="AA7" s="15"/>
      <c r="AB7" s="15"/>
      <c r="AC7" s="15"/>
      <c r="AD7" s="15"/>
      <c r="AE7" s="15"/>
    </row>
    <row r="8" spans="1:31" ht="16.5" thickBot="1">
      <c r="A8" s="409"/>
      <c r="B8" s="187"/>
      <c r="C8" s="187" t="s">
        <v>71</v>
      </c>
      <c r="D8" s="138"/>
      <c r="E8" s="138"/>
      <c r="F8" s="138"/>
      <c r="G8" s="138"/>
      <c r="H8" s="15"/>
      <c r="I8" s="15"/>
      <c r="J8" s="143"/>
      <c r="K8" s="2"/>
      <c r="L8" s="183" t="s">
        <v>102</v>
      </c>
      <c r="M8" s="184"/>
      <c r="N8" s="184"/>
      <c r="O8" s="185"/>
      <c r="P8" s="186"/>
      <c r="Q8" s="249">
        <f>SUM($R$26:$R$956)+SUM($AB$26:$AB$956)</f>
        <v>10.829960000000002</v>
      </c>
      <c r="R8"/>
      <c r="S8" s="244"/>
      <c r="T8" s="138"/>
      <c r="U8" s="139"/>
      <c r="V8" s="139"/>
      <c r="W8" s="140"/>
      <c r="X8" s="142"/>
      <c r="Y8" s="16"/>
      <c r="Z8" s="15"/>
      <c r="AA8" s="15"/>
      <c r="AB8" s="15"/>
      <c r="AC8" s="15"/>
      <c r="AD8" s="15"/>
      <c r="AE8" s="15"/>
    </row>
    <row r="9" spans="1:31" ht="16.5" thickBot="1">
      <c r="A9" s="408" t="s">
        <v>14</v>
      </c>
      <c r="B9" s="237" t="s">
        <v>100</v>
      </c>
      <c r="C9" s="187" t="s">
        <v>72</v>
      </c>
      <c r="D9" s="138"/>
      <c r="E9" s="138"/>
      <c r="F9" s="138"/>
      <c r="G9" s="138"/>
      <c r="H9" s="15"/>
      <c r="I9" s="15"/>
      <c r="J9" s="143"/>
      <c r="K9" s="2"/>
      <c r="L9" s="137"/>
      <c r="M9" s="138"/>
      <c r="N9" s="138"/>
      <c r="O9" s="139"/>
      <c r="P9" s="140"/>
      <c r="Q9" s="142"/>
      <c r="R9" s="244"/>
      <c r="S9" s="244"/>
      <c r="T9" s="138"/>
      <c r="U9" s="139"/>
      <c r="V9" s="139"/>
      <c r="W9" s="140"/>
      <c r="X9" s="142"/>
      <c r="Y9" s="16"/>
      <c r="Z9" s="15"/>
      <c r="AA9" s="15"/>
      <c r="AB9" s="15"/>
      <c r="AC9" s="15"/>
      <c r="AD9" s="15"/>
      <c r="AE9" s="15"/>
    </row>
    <row r="10" spans="1:31" ht="24" customHeight="1" thickBot="1">
      <c r="A10" s="409"/>
      <c r="B10" s="187"/>
      <c r="C10" s="187" t="s">
        <v>73</v>
      </c>
      <c r="D10" s="138"/>
      <c r="E10" s="138"/>
      <c r="F10" s="138"/>
      <c r="G10" s="138"/>
      <c r="H10" s="15"/>
      <c r="I10" s="15"/>
      <c r="J10" s="143"/>
      <c r="K10" s="2"/>
      <c r="L10" s="239" t="s">
        <v>42</v>
      </c>
      <c r="M10" s="240"/>
      <c r="N10" s="406" t="s">
        <v>94</v>
      </c>
      <c r="O10" s="407"/>
      <c r="P10" s="230" t="s">
        <v>59</v>
      </c>
      <c r="Q10" s="230" t="s">
        <v>91</v>
      </c>
      <c r="R10" s="244"/>
      <c r="S10" s="244"/>
      <c r="T10" s="138"/>
      <c r="U10" s="139"/>
      <c r="V10" s="139"/>
      <c r="W10" s="140"/>
      <c r="X10" s="142"/>
      <c r="Y10" s="16"/>
      <c r="Z10" s="15"/>
      <c r="AA10" s="15"/>
      <c r="AB10" s="15"/>
      <c r="AC10" s="15"/>
      <c r="AD10" s="15"/>
      <c r="AE10" s="15"/>
    </row>
    <row r="11" spans="1:31" ht="16.5" thickBot="1">
      <c r="A11" s="408" t="s">
        <v>11</v>
      </c>
      <c r="B11" s="237" t="s">
        <v>100</v>
      </c>
      <c r="C11" s="187" t="s">
        <v>74</v>
      </c>
      <c r="D11" s="138"/>
      <c r="E11" s="138"/>
      <c r="F11" s="138"/>
      <c r="G11" s="138"/>
      <c r="H11" s="15"/>
      <c r="I11" s="15"/>
      <c r="J11" s="143"/>
      <c r="K11" s="2"/>
      <c r="L11" s="241" t="s">
        <v>83</v>
      </c>
      <c r="M11" s="242"/>
      <c r="N11" s="238"/>
      <c r="O11" s="243">
        <f>SUMIF($L$26:$L$956,"INFO",$R$26:$R$956)</f>
        <v>0.75</v>
      </c>
      <c r="P11" s="233">
        <f>SUMIF($L$26:$L$956,"INFO",$S$26:$S$956)</f>
        <v>0</v>
      </c>
      <c r="Q11" s="234">
        <f>O11-P11</f>
        <v>0.75</v>
      </c>
      <c r="R11" s="244"/>
      <c r="S11" s="244"/>
      <c r="T11" s="138"/>
      <c r="U11" s="139"/>
      <c r="V11" s="139"/>
      <c r="W11" s="140"/>
      <c r="X11" s="142"/>
      <c r="Y11" s="16"/>
      <c r="Z11" s="15"/>
      <c r="AA11" s="15"/>
      <c r="AB11" s="15"/>
      <c r="AC11" s="15"/>
      <c r="AD11" s="15"/>
      <c r="AE11" s="15"/>
    </row>
    <row r="12" spans="1:31" ht="16.5" thickBot="1">
      <c r="A12" s="409"/>
      <c r="B12" s="187"/>
      <c r="C12" s="187" t="s">
        <v>75</v>
      </c>
      <c r="D12" s="138"/>
      <c r="E12" s="138"/>
      <c r="F12" s="138"/>
      <c r="G12" s="138"/>
      <c r="H12" s="15"/>
      <c r="I12" s="15"/>
      <c r="J12" s="143"/>
      <c r="K12" s="2"/>
      <c r="L12" s="241" t="s">
        <v>84</v>
      </c>
      <c r="M12" s="242"/>
      <c r="N12" s="238"/>
      <c r="O12" s="233">
        <f>SUMIF($L$26:$L$956,"MOB",$R$26:$R$956)</f>
        <v>9.329959999999998</v>
      </c>
      <c r="P12" s="233">
        <f>SUMIF($L$26:$L$956,"MOB",$S$26:$S$956)</f>
        <v>0</v>
      </c>
      <c r="Q12" s="234">
        <f aca="true" t="shared" si="0" ref="Q12:Q19">O12-P12</f>
        <v>9.329959999999998</v>
      </c>
      <c r="R12" s="244"/>
      <c r="S12" s="244"/>
      <c r="T12" s="138"/>
      <c r="U12" s="139"/>
      <c r="V12" s="139"/>
      <c r="W12" s="140"/>
      <c r="X12" s="142"/>
      <c r="Y12" s="16"/>
      <c r="Z12" s="15"/>
      <c r="AA12" s="15"/>
      <c r="AB12" s="15"/>
      <c r="AC12" s="15"/>
      <c r="AD12" s="15"/>
      <c r="AE12" s="15"/>
    </row>
    <row r="13" spans="1:31" ht="16.5" thickBot="1">
      <c r="A13" s="408" t="s">
        <v>15</v>
      </c>
      <c r="B13" s="237" t="s">
        <v>100</v>
      </c>
      <c r="C13" s="187" t="s">
        <v>76</v>
      </c>
      <c r="D13" s="138"/>
      <c r="E13" s="138"/>
      <c r="F13" s="138"/>
      <c r="G13" s="138"/>
      <c r="H13" s="15"/>
      <c r="I13" s="15"/>
      <c r="J13" s="143"/>
      <c r="K13" s="2"/>
      <c r="L13" s="241" t="s">
        <v>85</v>
      </c>
      <c r="M13" s="242"/>
      <c r="N13" s="238"/>
      <c r="O13" s="233">
        <f>SUMIF($L$26:$L$949,"DIV",$R$26:$R$949)</f>
        <v>0.45</v>
      </c>
      <c r="P13" s="233">
        <f>SUMIF($L$26:$L$956,"DIV",$S$26:$S$956)</f>
        <v>0</v>
      </c>
      <c r="Q13" s="234">
        <f t="shared" si="0"/>
        <v>0.45</v>
      </c>
      <c r="R13" s="244"/>
      <c r="S13" s="244"/>
      <c r="T13" s="138"/>
      <c r="U13" s="139"/>
      <c r="V13" s="139"/>
      <c r="W13" s="140"/>
      <c r="X13" s="142"/>
      <c r="Y13" s="16"/>
      <c r="Z13" s="15"/>
      <c r="AA13" s="15"/>
      <c r="AB13" s="15"/>
      <c r="AC13" s="15"/>
      <c r="AD13" s="15"/>
      <c r="AE13" s="15"/>
    </row>
    <row r="14" spans="1:34" s="28" customFormat="1" ht="15.75" thickBot="1">
      <c r="A14" s="409"/>
      <c r="B14" s="187"/>
      <c r="C14" s="187" t="s">
        <v>77</v>
      </c>
      <c r="D14" s="27"/>
      <c r="E14" s="27"/>
      <c r="F14" s="27"/>
      <c r="G14" s="27"/>
      <c r="H14" s="11"/>
      <c r="I14" s="10"/>
      <c r="J14" s="10"/>
      <c r="K14" s="10"/>
      <c r="L14" s="241" t="s">
        <v>86</v>
      </c>
      <c r="M14" s="242"/>
      <c r="N14" s="238"/>
      <c r="O14" s="233">
        <f>SUMIF($L$26:$L$949,"LAB",$R$26:$R$949)</f>
        <v>0</v>
      </c>
      <c r="P14" s="233">
        <f>SUMIF($L$26:$L$956,"LAB",$S$26:$S$956)</f>
        <v>0</v>
      </c>
      <c r="Q14" s="234">
        <f t="shared" si="0"/>
        <v>0</v>
      </c>
      <c r="R14" s="245"/>
      <c r="S14" s="245"/>
      <c r="T14" s="11"/>
      <c r="U14" s="11"/>
      <c r="V14" s="11"/>
      <c r="W14" s="11"/>
      <c r="X14" s="10"/>
      <c r="Y14" s="10"/>
      <c r="Z14" s="10"/>
      <c r="AA14" s="10"/>
      <c r="AB14" s="10"/>
      <c r="AC14" s="10"/>
      <c r="AD14" s="10"/>
      <c r="AE14" s="11"/>
      <c r="AF14" s="27"/>
      <c r="AG14" s="27"/>
      <c r="AH14" s="8"/>
    </row>
    <row r="15" spans="1:31" ht="16.5" thickBot="1">
      <c r="A15" s="408" t="s">
        <v>65</v>
      </c>
      <c r="B15" s="237" t="s">
        <v>100</v>
      </c>
      <c r="C15" s="187" t="s">
        <v>78</v>
      </c>
      <c r="D15" s="138"/>
      <c r="E15" s="138"/>
      <c r="F15" s="138"/>
      <c r="G15" s="138"/>
      <c r="H15" s="15"/>
      <c r="I15" s="15"/>
      <c r="J15" s="143"/>
      <c r="K15" s="2"/>
      <c r="L15" s="241" t="s">
        <v>87</v>
      </c>
      <c r="M15" s="242"/>
      <c r="N15" s="238"/>
      <c r="O15" s="233">
        <f>SUMIF($L$26:$L$949,"FRAG",$R$26:$R$949)</f>
        <v>0</v>
      </c>
      <c r="P15" s="233">
        <f>SUMIF($L$26:$L$956,"FRAG",$S$26:$S$956)</f>
        <v>0</v>
      </c>
      <c r="Q15" s="234">
        <f t="shared" si="0"/>
        <v>0</v>
      </c>
      <c r="R15" s="244"/>
      <c r="S15" s="244"/>
      <c r="T15" s="138"/>
      <c r="U15" s="139"/>
      <c r="V15" s="139"/>
      <c r="W15" s="140"/>
      <c r="X15" s="142"/>
      <c r="Y15" s="16"/>
      <c r="Z15" s="15"/>
      <c r="AA15" s="15"/>
      <c r="AB15" s="15"/>
      <c r="AC15" s="15"/>
      <c r="AD15" s="15"/>
      <c r="AE15" s="15"/>
    </row>
    <row r="16" spans="1:31" ht="16.5" thickBot="1">
      <c r="A16" s="409"/>
      <c r="B16" s="187"/>
      <c r="C16" s="187" t="s">
        <v>79</v>
      </c>
      <c r="D16" s="138"/>
      <c r="E16" s="138"/>
      <c r="F16" s="138"/>
      <c r="G16" s="138"/>
      <c r="H16" s="15"/>
      <c r="I16" s="15"/>
      <c r="J16" s="143"/>
      <c r="K16" s="2"/>
      <c r="L16" s="241" t="s">
        <v>88</v>
      </c>
      <c r="M16" s="242"/>
      <c r="N16" s="238"/>
      <c r="O16" s="233">
        <f>SUMIF($L$26:$L$949,"VER",$R$26:$R$949)</f>
        <v>0</v>
      </c>
      <c r="P16" s="233">
        <f>SUMIF($L$26:$L$956,"VER",$S$26:$S$956)</f>
        <v>0</v>
      </c>
      <c r="Q16" s="234">
        <f t="shared" si="0"/>
        <v>0</v>
      </c>
      <c r="R16" s="244"/>
      <c r="S16" s="244"/>
      <c r="T16" s="138"/>
      <c r="U16" s="139"/>
      <c r="V16" s="139"/>
      <c r="W16" s="140"/>
      <c r="X16" s="142"/>
      <c r="Y16" s="16"/>
      <c r="Z16" s="15"/>
      <c r="AA16" s="15"/>
      <c r="AB16" s="15"/>
      <c r="AC16" s="15"/>
      <c r="AD16" s="15"/>
      <c r="AE16" s="15"/>
    </row>
    <row r="17" spans="1:31" ht="16.5" thickBot="1">
      <c r="A17" s="137"/>
      <c r="B17" s="137"/>
      <c r="C17" s="2"/>
      <c r="D17" s="138"/>
      <c r="E17" s="138"/>
      <c r="F17" s="138"/>
      <c r="G17" s="138"/>
      <c r="H17" s="15"/>
      <c r="I17" s="15"/>
      <c r="J17" s="143"/>
      <c r="K17" s="2"/>
      <c r="L17" s="241" t="s">
        <v>89</v>
      </c>
      <c r="M17" s="242"/>
      <c r="N17" s="238"/>
      <c r="O17" s="233">
        <f>SUMIF($L$26:$L$956,"ROC",$R$26:$R$956)</f>
        <v>0</v>
      </c>
      <c r="P17" s="233">
        <f>SUMIF($L$26:$L$956,"ROC",$S$26:$S$956)</f>
        <v>0</v>
      </c>
      <c r="Q17" s="234">
        <f t="shared" si="0"/>
        <v>0</v>
      </c>
      <c r="R17" s="244"/>
      <c r="S17" s="244"/>
      <c r="T17" s="138"/>
      <c r="U17" s="139"/>
      <c r="V17" s="139"/>
      <c r="W17" s="140"/>
      <c r="X17" s="142"/>
      <c r="Y17" s="16"/>
      <c r="Z17" s="15"/>
      <c r="AA17" s="15"/>
      <c r="AB17" s="15"/>
      <c r="AC17" s="15"/>
      <c r="AD17" s="15"/>
      <c r="AE17" s="15"/>
    </row>
    <row r="18" spans="1:34" s="28" customFormat="1" ht="15.75" thickBot="1">
      <c r="A18" s="50"/>
      <c r="B18" s="27"/>
      <c r="C18" s="29"/>
      <c r="D18" s="27"/>
      <c r="E18" s="27"/>
      <c r="F18" s="27"/>
      <c r="G18" s="27"/>
      <c r="H18" s="11"/>
      <c r="I18" s="10"/>
      <c r="J18" s="10"/>
      <c r="K18" s="10"/>
      <c r="L18" s="241" t="s">
        <v>96</v>
      </c>
      <c r="M18" s="242"/>
      <c r="N18" s="238"/>
      <c r="O18" s="233">
        <f>SUMIF($Y$26:$Y$956,"DOCBUR",$AB$26:$AB$956)</f>
        <v>0.3</v>
      </c>
      <c r="P18" s="233">
        <f>SUMIF($Y$26:$Y$956,"DOCBUR",$AC$26:$AC$956)</f>
        <v>0</v>
      </c>
      <c r="Q18" s="234">
        <f t="shared" si="0"/>
        <v>0.3</v>
      </c>
      <c r="R18" s="245"/>
      <c r="S18" s="245"/>
      <c r="T18" s="11"/>
      <c r="U18" s="11"/>
      <c r="V18" s="11"/>
      <c r="W18" s="11"/>
      <c r="X18" s="10"/>
      <c r="Y18" s="10"/>
      <c r="Z18" s="10"/>
      <c r="AA18" s="10"/>
      <c r="AB18" s="10"/>
      <c r="AC18" s="10"/>
      <c r="AD18" s="10"/>
      <c r="AE18" s="11"/>
      <c r="AF18" s="27"/>
      <c r="AG18" s="27"/>
      <c r="AH18" s="8"/>
    </row>
    <row r="19" spans="1:31" ht="16.5" thickBot="1">
      <c r="A19" s="137"/>
      <c r="B19" s="137"/>
      <c r="C19" s="2"/>
      <c r="D19" s="138"/>
      <c r="E19" s="138"/>
      <c r="F19" s="138"/>
      <c r="G19" s="138"/>
      <c r="H19" s="15"/>
      <c r="I19" s="15"/>
      <c r="J19" s="143"/>
      <c r="K19" s="2"/>
      <c r="L19" s="241" t="s">
        <v>97</v>
      </c>
      <c r="M19" s="242"/>
      <c r="N19" s="238"/>
      <c r="O19" s="233">
        <f>SUMIF($Y$26:$Y$956,"DOCBIBLIO",$AB$26:$AB$956)</f>
        <v>0</v>
      </c>
      <c r="P19" s="233">
        <f>SUMIF($Y$26:$Y$956,"DOCBIBLIO",$AC$26:$AC$956)</f>
        <v>0</v>
      </c>
      <c r="Q19" s="234">
        <f t="shared" si="0"/>
        <v>0</v>
      </c>
      <c r="R19" s="244"/>
      <c r="S19" s="244"/>
      <c r="T19" s="138"/>
      <c r="U19" s="139"/>
      <c r="V19" s="139"/>
      <c r="W19" s="140"/>
      <c r="X19" s="142"/>
      <c r="Y19" s="16"/>
      <c r="Z19" s="15"/>
      <c r="AA19" s="15"/>
      <c r="AB19" s="15"/>
      <c r="AC19" s="15"/>
      <c r="AD19" s="15"/>
      <c r="AE19" s="15"/>
    </row>
    <row r="20" spans="1:31" ht="15.75">
      <c r="A20" s="137"/>
      <c r="B20" s="137"/>
      <c r="C20" s="2"/>
      <c r="D20" s="138"/>
      <c r="E20" s="138"/>
      <c r="F20" s="138"/>
      <c r="G20" s="138"/>
      <c r="H20" s="15"/>
      <c r="I20" s="15"/>
      <c r="J20" s="143"/>
      <c r="K20" s="2"/>
      <c r="L20" s="137"/>
      <c r="M20" s="138"/>
      <c r="N20" s="138"/>
      <c r="O20" s="139"/>
      <c r="P20" s="140"/>
      <c r="Q20" s="142"/>
      <c r="R20" s="244"/>
      <c r="S20" s="244"/>
      <c r="T20" s="138"/>
      <c r="U20" s="139"/>
      <c r="V20" s="139"/>
      <c r="W20" s="140"/>
      <c r="X20" s="142"/>
      <c r="Y20" s="16"/>
      <c r="Z20" s="15"/>
      <c r="AA20" s="15"/>
      <c r="AB20" s="15"/>
      <c r="AC20" s="15"/>
      <c r="AD20" s="15"/>
      <c r="AE20" s="15"/>
    </row>
    <row r="21" spans="1:34" s="28" customFormat="1" ht="13.5" thickBot="1">
      <c r="A21" s="50"/>
      <c r="B21" s="27"/>
      <c r="C21" s="29"/>
      <c r="D21" s="27"/>
      <c r="E21" s="27"/>
      <c r="F21" s="27"/>
      <c r="G21" s="27"/>
      <c r="H21" s="11"/>
      <c r="I21" s="10"/>
      <c r="J21" s="10"/>
      <c r="K21" s="10"/>
      <c r="L21" s="27"/>
      <c r="M21" s="27"/>
      <c r="N21" s="27"/>
      <c r="O21" s="27"/>
      <c r="P21" s="27"/>
      <c r="Q21" s="27"/>
      <c r="R21" s="27"/>
      <c r="S21" s="27"/>
      <c r="T21" s="11"/>
      <c r="U21" s="11"/>
      <c r="V21" s="11"/>
      <c r="W21" s="11"/>
      <c r="X21" s="10"/>
      <c r="Y21" s="10"/>
      <c r="Z21" s="10"/>
      <c r="AA21" s="10"/>
      <c r="AB21" s="10"/>
      <c r="AC21" s="10"/>
      <c r="AD21" s="10"/>
      <c r="AE21" s="11"/>
      <c r="AF21" s="27"/>
      <c r="AG21" s="27"/>
      <c r="AH21" s="8"/>
    </row>
    <row r="22" spans="1:31" ht="12.75">
      <c r="A22" s="375" t="s">
        <v>16</v>
      </c>
      <c r="B22" s="376"/>
      <c r="C22" s="377"/>
      <c r="D22" s="377"/>
      <c r="E22" s="377"/>
      <c r="F22" s="377"/>
      <c r="G22" s="378"/>
      <c r="H22" s="372" t="s">
        <v>27</v>
      </c>
      <c r="I22" s="373"/>
      <c r="J22" s="373"/>
      <c r="K22" s="374"/>
      <c r="L22" s="372" t="s">
        <v>55</v>
      </c>
      <c r="M22" s="373"/>
      <c r="N22" s="373"/>
      <c r="O22" s="373"/>
      <c r="P22" s="373"/>
      <c r="Q22" s="373"/>
      <c r="R22" s="374"/>
      <c r="S22" s="163"/>
      <c r="T22" s="390" t="s">
        <v>95</v>
      </c>
      <c r="U22" s="391"/>
      <c r="V22" s="391"/>
      <c r="W22" s="391"/>
      <c r="X22" s="391"/>
      <c r="Y22" s="404" t="s">
        <v>35</v>
      </c>
      <c r="Z22" s="405"/>
      <c r="AA22" s="405"/>
      <c r="AB22" s="405"/>
      <c r="AC22" s="191"/>
      <c r="AD22" s="167"/>
      <c r="AE22" s="395" t="s">
        <v>0</v>
      </c>
    </row>
    <row r="23" spans="1:31" ht="12.75" customHeight="1">
      <c r="A23" s="382" t="s">
        <v>24</v>
      </c>
      <c r="B23" s="384" t="s">
        <v>25</v>
      </c>
      <c r="C23" s="385"/>
      <c r="D23" s="385"/>
      <c r="E23" s="385"/>
      <c r="F23" s="386"/>
      <c r="G23" s="383" t="s">
        <v>19</v>
      </c>
      <c r="H23" s="379"/>
      <c r="I23" s="380"/>
      <c r="J23" s="380"/>
      <c r="K23" s="381" t="s">
        <v>22</v>
      </c>
      <c r="L23" s="392" t="s">
        <v>4</v>
      </c>
      <c r="M23" s="393" t="s">
        <v>26</v>
      </c>
      <c r="N23" s="393" t="s">
        <v>20</v>
      </c>
      <c r="O23" s="380" t="s">
        <v>30</v>
      </c>
      <c r="P23" s="380"/>
      <c r="Q23" s="380"/>
      <c r="R23" s="388" t="s">
        <v>722</v>
      </c>
      <c r="S23" s="388" t="s">
        <v>92</v>
      </c>
      <c r="T23" s="379" t="s">
        <v>90</v>
      </c>
      <c r="U23" s="387" t="s">
        <v>44</v>
      </c>
      <c r="V23" s="387" t="s">
        <v>93</v>
      </c>
      <c r="W23" s="387" t="s">
        <v>48</v>
      </c>
      <c r="X23" s="394" t="s">
        <v>45</v>
      </c>
      <c r="Y23" s="401" t="s">
        <v>31</v>
      </c>
      <c r="Z23" s="399" t="s">
        <v>26</v>
      </c>
      <c r="AA23" s="399" t="s">
        <v>724</v>
      </c>
      <c r="AB23" s="399" t="s">
        <v>723</v>
      </c>
      <c r="AC23" s="387" t="s">
        <v>92</v>
      </c>
      <c r="AD23" s="398" t="s">
        <v>56</v>
      </c>
      <c r="AE23" s="396"/>
    </row>
    <row r="24" spans="1:31" ht="23.25" customHeight="1">
      <c r="A24" s="382"/>
      <c r="B24" s="25" t="s">
        <v>37</v>
      </c>
      <c r="C24" s="51" t="s">
        <v>17</v>
      </c>
      <c r="D24" s="51" t="s">
        <v>18</v>
      </c>
      <c r="E24" s="51" t="s">
        <v>23</v>
      </c>
      <c r="F24" s="120" t="s">
        <v>41</v>
      </c>
      <c r="G24" s="383" t="s">
        <v>19</v>
      </c>
      <c r="H24" s="123" t="s">
        <v>17</v>
      </c>
      <c r="I24" s="12" t="s">
        <v>18</v>
      </c>
      <c r="J24" s="12" t="s">
        <v>19</v>
      </c>
      <c r="K24" s="381"/>
      <c r="L24" s="392"/>
      <c r="M24" s="393" t="s">
        <v>26</v>
      </c>
      <c r="N24" s="393" t="s">
        <v>20</v>
      </c>
      <c r="O24" s="51" t="s">
        <v>80</v>
      </c>
      <c r="P24" s="51" t="s">
        <v>81</v>
      </c>
      <c r="Q24" s="51" t="s">
        <v>21</v>
      </c>
      <c r="R24" s="410"/>
      <c r="S24" s="389"/>
      <c r="T24" s="379"/>
      <c r="U24" s="387"/>
      <c r="V24" s="387"/>
      <c r="W24" s="387"/>
      <c r="X24" s="387"/>
      <c r="Y24" s="402"/>
      <c r="Z24" s="400"/>
      <c r="AA24" s="400"/>
      <c r="AB24" s="400"/>
      <c r="AC24" s="403"/>
      <c r="AD24" s="398"/>
      <c r="AE24" s="397"/>
    </row>
    <row r="25" spans="1:31" ht="12.75">
      <c r="A25" s="213"/>
      <c r="B25" s="214"/>
      <c r="C25" s="215"/>
      <c r="D25" s="215"/>
      <c r="E25" s="215"/>
      <c r="F25" s="215"/>
      <c r="G25" s="216"/>
      <c r="H25" s="217"/>
      <c r="I25" s="218"/>
      <c r="J25" s="218"/>
      <c r="K25" s="219"/>
      <c r="L25" s="213"/>
      <c r="M25" s="220"/>
      <c r="N25" s="220"/>
      <c r="O25" s="215"/>
      <c r="P25" s="215"/>
      <c r="Q25" s="215"/>
      <c r="R25" s="221"/>
      <c r="S25" s="222"/>
      <c r="T25" s="223"/>
      <c r="U25" s="223"/>
      <c r="V25" s="223"/>
      <c r="W25" s="223"/>
      <c r="X25" s="223"/>
      <c r="Y25" s="225"/>
      <c r="Z25" s="223"/>
      <c r="AA25" s="223"/>
      <c r="AB25" s="223"/>
      <c r="AC25" s="223"/>
      <c r="AD25" s="224"/>
      <c r="AE25" s="221"/>
    </row>
    <row r="26" spans="1:31" s="22" customFormat="1" ht="12.75">
      <c r="A26" s="199" t="s">
        <v>718</v>
      </c>
      <c r="B26" s="200" t="s">
        <v>122</v>
      </c>
      <c r="C26" s="339" t="s">
        <v>733</v>
      </c>
      <c r="D26" s="345" t="s">
        <v>145</v>
      </c>
      <c r="E26" s="346" t="s">
        <v>175</v>
      </c>
      <c r="F26" s="354" t="s">
        <v>809</v>
      </c>
      <c r="G26" s="348" t="s">
        <v>283</v>
      </c>
      <c r="H26" s="353">
        <v>1222</v>
      </c>
      <c r="I26" s="354">
        <v>1</v>
      </c>
      <c r="J26" s="367" t="s">
        <v>746</v>
      </c>
      <c r="K26" s="355"/>
      <c r="L26" s="201" t="s">
        <v>32</v>
      </c>
      <c r="M26" s="205" t="s">
        <v>134</v>
      </c>
      <c r="N26" s="205">
        <v>1</v>
      </c>
      <c r="O26" s="205">
        <v>120</v>
      </c>
      <c r="P26" s="205">
        <v>40</v>
      </c>
      <c r="Q26" s="205">
        <v>96</v>
      </c>
      <c r="R26" s="128">
        <f>(O26*P26*Q26)/1000000</f>
        <v>0.4608</v>
      </c>
      <c r="S26" s="231">
        <f>IF(T26="O",R26,0)</f>
        <v>0</v>
      </c>
      <c r="T26" s="207" t="s">
        <v>719</v>
      </c>
      <c r="U26" s="202"/>
      <c r="V26" s="202"/>
      <c r="W26" s="208"/>
      <c r="X26" s="208"/>
      <c r="Y26" s="209" t="s">
        <v>60</v>
      </c>
      <c r="Z26" s="210"/>
      <c r="AA26" s="202">
        <v>2</v>
      </c>
      <c r="AB26" s="202">
        <v>0.12</v>
      </c>
      <c r="AC26" s="235">
        <f>IF(AD26="O",AB26,0)</f>
        <v>0</v>
      </c>
      <c r="AD26" s="211" t="s">
        <v>719</v>
      </c>
      <c r="AE26" s="212"/>
    </row>
    <row r="27" spans="1:31" s="22" customFormat="1" ht="12.75">
      <c r="A27" s="199" t="s">
        <v>718</v>
      </c>
      <c r="B27" s="200" t="s">
        <v>122</v>
      </c>
      <c r="C27" s="339" t="s">
        <v>733</v>
      </c>
      <c r="D27" s="345" t="s">
        <v>145</v>
      </c>
      <c r="E27" s="346" t="s">
        <v>175</v>
      </c>
      <c r="F27" s="354" t="s">
        <v>809</v>
      </c>
      <c r="G27" s="348" t="s">
        <v>284</v>
      </c>
      <c r="H27" s="353">
        <v>1222</v>
      </c>
      <c r="I27" s="354">
        <v>1</v>
      </c>
      <c r="J27" s="367" t="s">
        <v>746</v>
      </c>
      <c r="K27" s="355"/>
      <c r="L27" s="201" t="s">
        <v>32</v>
      </c>
      <c r="M27" s="205" t="s">
        <v>134</v>
      </c>
      <c r="N27" s="205">
        <v>1</v>
      </c>
      <c r="O27" s="205">
        <v>120</v>
      </c>
      <c r="P27" s="205">
        <v>40</v>
      </c>
      <c r="Q27" s="205">
        <v>96</v>
      </c>
      <c r="R27" s="128">
        <f>(O27*P27*Q27)/1000000</f>
        <v>0.4608</v>
      </c>
      <c r="S27" s="231">
        <f>IF(T27="O",R27,0)</f>
        <v>0</v>
      </c>
      <c r="T27" s="207" t="s">
        <v>719</v>
      </c>
      <c r="U27" s="202"/>
      <c r="V27" s="202"/>
      <c r="W27" s="208"/>
      <c r="X27" s="208"/>
      <c r="Y27" s="209" t="s">
        <v>60</v>
      </c>
      <c r="Z27" s="210"/>
      <c r="AA27" s="202">
        <v>2</v>
      </c>
      <c r="AB27" s="202">
        <f>AA27*0.06</f>
        <v>0.12</v>
      </c>
      <c r="AC27" s="235">
        <f>IF(AD27="O",AB27,0)</f>
        <v>0</v>
      </c>
      <c r="AD27" s="211" t="s">
        <v>719</v>
      </c>
      <c r="AE27" s="212"/>
    </row>
    <row r="28" spans="1:31" s="22" customFormat="1" ht="12.75">
      <c r="A28" s="199" t="s">
        <v>718</v>
      </c>
      <c r="B28" s="200" t="s">
        <v>122</v>
      </c>
      <c r="C28" s="339" t="s">
        <v>733</v>
      </c>
      <c r="D28" s="345" t="s">
        <v>145</v>
      </c>
      <c r="E28" s="346" t="s">
        <v>175</v>
      </c>
      <c r="F28" s="354" t="s">
        <v>809</v>
      </c>
      <c r="G28" s="348" t="s">
        <v>285</v>
      </c>
      <c r="H28" s="353">
        <v>1222</v>
      </c>
      <c r="I28" s="354">
        <v>1</v>
      </c>
      <c r="J28" s="367" t="s">
        <v>746</v>
      </c>
      <c r="K28" s="352"/>
      <c r="L28" s="201" t="s">
        <v>32</v>
      </c>
      <c r="M28" s="53" t="s">
        <v>124</v>
      </c>
      <c r="N28" s="53">
        <v>1</v>
      </c>
      <c r="O28" s="53">
        <v>120</v>
      </c>
      <c r="P28" s="53">
        <v>40</v>
      </c>
      <c r="Q28" s="53">
        <v>100</v>
      </c>
      <c r="R28" s="128">
        <f>(O28*P28*Q28)/1000000</f>
        <v>0.48</v>
      </c>
      <c r="S28" s="231">
        <f>IF(T28="O",R28,0)</f>
        <v>0</v>
      </c>
      <c r="T28" s="207" t="s">
        <v>719</v>
      </c>
      <c r="U28" s="56"/>
      <c r="V28" s="56"/>
      <c r="W28" s="121"/>
      <c r="X28" s="121"/>
      <c r="Y28" s="171"/>
      <c r="Z28" s="58"/>
      <c r="AA28" s="56"/>
      <c r="AB28" s="188"/>
      <c r="AC28" s="235">
        <f>IF(AD28="O",AB28,0)</f>
        <v>0</v>
      </c>
      <c r="AD28" s="168"/>
      <c r="AE28" s="59"/>
    </row>
    <row r="29" spans="1:31" s="22" customFormat="1" ht="12.75">
      <c r="A29" s="199" t="s">
        <v>718</v>
      </c>
      <c r="B29" s="200" t="s">
        <v>122</v>
      </c>
      <c r="C29" s="339" t="s">
        <v>733</v>
      </c>
      <c r="D29" s="345" t="s">
        <v>145</v>
      </c>
      <c r="E29" s="346" t="s">
        <v>175</v>
      </c>
      <c r="F29" s="354" t="s">
        <v>809</v>
      </c>
      <c r="G29" s="348" t="s">
        <v>286</v>
      </c>
      <c r="H29" s="353">
        <v>1222</v>
      </c>
      <c r="I29" s="354">
        <v>1</v>
      </c>
      <c r="J29" s="367" t="s">
        <v>746</v>
      </c>
      <c r="K29" s="352"/>
      <c r="L29" s="201" t="s">
        <v>32</v>
      </c>
      <c r="M29" s="53" t="s">
        <v>124</v>
      </c>
      <c r="N29" s="53">
        <v>1</v>
      </c>
      <c r="O29" s="53">
        <v>120</v>
      </c>
      <c r="P29" s="53">
        <v>40</v>
      </c>
      <c r="Q29" s="53">
        <v>100</v>
      </c>
      <c r="R29" s="128">
        <f>(O29*P29*Q29)/1000000</f>
        <v>0.48</v>
      </c>
      <c r="S29" s="231">
        <f aca="true" t="shared" si="1" ref="S29:S51">IF(T29="O",R29,0)</f>
        <v>0</v>
      </c>
      <c r="T29" s="207" t="s">
        <v>719</v>
      </c>
      <c r="U29" s="202"/>
      <c r="V29" s="202"/>
      <c r="W29" s="208"/>
      <c r="X29" s="208"/>
      <c r="Y29" s="209"/>
      <c r="Z29" s="210"/>
      <c r="AA29" s="202"/>
      <c r="AB29" s="202"/>
      <c r="AC29" s="235">
        <f aca="true" t="shared" si="2" ref="AC29:AC51">IF(AD29="O",AB29,0)</f>
        <v>0</v>
      </c>
      <c r="AD29" s="211"/>
      <c r="AE29" s="212"/>
    </row>
    <row r="30" spans="1:31" s="22" customFormat="1" ht="12.75">
      <c r="A30" s="199" t="s">
        <v>718</v>
      </c>
      <c r="B30" s="200" t="s">
        <v>122</v>
      </c>
      <c r="C30" s="339" t="s">
        <v>733</v>
      </c>
      <c r="D30" s="345" t="s">
        <v>145</v>
      </c>
      <c r="E30" s="346" t="s">
        <v>175</v>
      </c>
      <c r="F30" s="354" t="s">
        <v>809</v>
      </c>
      <c r="G30" s="348" t="s">
        <v>287</v>
      </c>
      <c r="H30" s="353">
        <v>1222</v>
      </c>
      <c r="I30" s="354">
        <v>1</v>
      </c>
      <c r="J30" s="367" t="s">
        <v>746</v>
      </c>
      <c r="K30" s="355"/>
      <c r="L30" s="201" t="s">
        <v>32</v>
      </c>
      <c r="M30" s="205" t="s">
        <v>124</v>
      </c>
      <c r="N30" s="205">
        <v>1</v>
      </c>
      <c r="O30" s="205">
        <v>120</v>
      </c>
      <c r="P30" s="205">
        <v>40</v>
      </c>
      <c r="Q30" s="205">
        <v>200</v>
      </c>
      <c r="R30" s="128">
        <f>(O30*P30*Q30)/1000000</f>
        <v>0.96</v>
      </c>
      <c r="S30" s="231">
        <f t="shared" si="1"/>
        <v>0</v>
      </c>
      <c r="T30" s="207" t="s">
        <v>719</v>
      </c>
      <c r="U30" s="202"/>
      <c r="V30" s="202"/>
      <c r="W30" s="208"/>
      <c r="X30" s="208"/>
      <c r="Y30" s="209"/>
      <c r="Z30" s="210"/>
      <c r="AA30" s="202"/>
      <c r="AB30" s="202"/>
      <c r="AC30" s="235">
        <f t="shared" si="2"/>
        <v>0</v>
      </c>
      <c r="AD30" s="211"/>
      <c r="AE30" s="212"/>
    </row>
    <row r="31" spans="1:31" s="22" customFormat="1" ht="12.75">
      <c r="A31" s="199" t="s">
        <v>718</v>
      </c>
      <c r="B31" s="200" t="s">
        <v>122</v>
      </c>
      <c r="C31" s="339" t="s">
        <v>733</v>
      </c>
      <c r="D31" s="345" t="s">
        <v>145</v>
      </c>
      <c r="E31" s="346" t="s">
        <v>175</v>
      </c>
      <c r="F31" s="354" t="s">
        <v>809</v>
      </c>
      <c r="G31" s="348" t="s">
        <v>288</v>
      </c>
      <c r="H31" s="353">
        <v>1222</v>
      </c>
      <c r="I31" s="354">
        <v>1</v>
      </c>
      <c r="J31" s="367" t="s">
        <v>746</v>
      </c>
      <c r="K31" s="352"/>
      <c r="L31" s="201" t="s">
        <v>32</v>
      </c>
      <c r="M31" s="53" t="s">
        <v>149</v>
      </c>
      <c r="N31" s="53">
        <v>1</v>
      </c>
      <c r="O31" s="53">
        <v>160</v>
      </c>
      <c r="P31" s="53">
        <v>80</v>
      </c>
      <c r="Q31" s="53">
        <v>73</v>
      </c>
      <c r="R31" s="55">
        <v>0.92</v>
      </c>
      <c r="S31" s="231">
        <f t="shared" si="1"/>
        <v>0</v>
      </c>
      <c r="T31" s="207" t="s">
        <v>719</v>
      </c>
      <c r="U31" s="56"/>
      <c r="V31" s="56"/>
      <c r="W31" s="121"/>
      <c r="X31" s="121"/>
      <c r="Y31" s="171"/>
      <c r="Z31" s="58"/>
      <c r="AA31" s="56"/>
      <c r="AB31" s="188"/>
      <c r="AC31" s="235">
        <f t="shared" si="2"/>
        <v>0</v>
      </c>
      <c r="AD31" s="168"/>
      <c r="AE31" s="59"/>
    </row>
    <row r="32" spans="1:31" s="22" customFormat="1" ht="12.75">
      <c r="A32" s="199" t="s">
        <v>718</v>
      </c>
      <c r="B32" s="200" t="s">
        <v>122</v>
      </c>
      <c r="C32" s="339" t="s">
        <v>733</v>
      </c>
      <c r="D32" s="345" t="s">
        <v>145</v>
      </c>
      <c r="E32" s="346" t="s">
        <v>175</v>
      </c>
      <c r="F32" s="354" t="s">
        <v>809</v>
      </c>
      <c r="G32" s="348" t="s">
        <v>289</v>
      </c>
      <c r="H32" s="353">
        <v>1222</v>
      </c>
      <c r="I32" s="354">
        <v>1</v>
      </c>
      <c r="J32" s="367" t="s">
        <v>746</v>
      </c>
      <c r="K32" s="352"/>
      <c r="L32" s="201" t="s">
        <v>32</v>
      </c>
      <c r="M32" s="53" t="s">
        <v>149</v>
      </c>
      <c r="N32" s="53">
        <v>1</v>
      </c>
      <c r="O32" s="53">
        <v>160</v>
      </c>
      <c r="P32" s="53">
        <v>80</v>
      </c>
      <c r="Q32" s="53">
        <v>73</v>
      </c>
      <c r="R32" s="55">
        <v>0.92</v>
      </c>
      <c r="S32" s="231">
        <f t="shared" si="1"/>
        <v>0</v>
      </c>
      <c r="T32" s="207" t="s">
        <v>719</v>
      </c>
      <c r="U32" s="56"/>
      <c r="V32" s="56"/>
      <c r="W32" s="121"/>
      <c r="X32" s="121"/>
      <c r="Y32" s="171"/>
      <c r="Z32" s="58"/>
      <c r="AA32" s="56"/>
      <c r="AB32" s="188"/>
      <c r="AC32" s="235">
        <f t="shared" si="2"/>
        <v>0</v>
      </c>
      <c r="AD32" s="168"/>
      <c r="AE32" s="59"/>
    </row>
    <row r="33" spans="1:31" s="22" customFormat="1" ht="12.75">
      <c r="A33" s="199" t="s">
        <v>718</v>
      </c>
      <c r="B33" s="200" t="s">
        <v>122</v>
      </c>
      <c r="C33" s="339" t="s">
        <v>733</v>
      </c>
      <c r="D33" s="345" t="s">
        <v>145</v>
      </c>
      <c r="E33" s="346" t="s">
        <v>175</v>
      </c>
      <c r="F33" s="354" t="s">
        <v>809</v>
      </c>
      <c r="G33" s="348" t="s">
        <v>291</v>
      </c>
      <c r="H33" s="353">
        <v>1222</v>
      </c>
      <c r="I33" s="354">
        <v>1</v>
      </c>
      <c r="J33" s="367" t="s">
        <v>746</v>
      </c>
      <c r="K33" s="360"/>
      <c r="L33" s="201" t="s">
        <v>32</v>
      </c>
      <c r="M33" s="127" t="s">
        <v>119</v>
      </c>
      <c r="N33" s="127">
        <v>1</v>
      </c>
      <c r="O33" s="127">
        <v>120</v>
      </c>
      <c r="P33" s="127">
        <v>80</v>
      </c>
      <c r="Q33" s="127">
        <v>73</v>
      </c>
      <c r="R33" s="128">
        <v>0.69</v>
      </c>
      <c r="S33" s="231">
        <f t="shared" si="1"/>
        <v>0</v>
      </c>
      <c r="T33" s="207" t="s">
        <v>719</v>
      </c>
      <c r="U33" s="129"/>
      <c r="V33" s="129"/>
      <c r="W33" s="130"/>
      <c r="X33" s="130"/>
      <c r="Y33" s="172"/>
      <c r="Z33" s="132"/>
      <c r="AA33" s="129"/>
      <c r="AB33" s="189"/>
      <c r="AC33" s="235">
        <f t="shared" si="2"/>
        <v>0</v>
      </c>
      <c r="AD33" s="169"/>
      <c r="AE33" s="133"/>
    </row>
    <row r="34" spans="1:31" s="22" customFormat="1" ht="12.75">
      <c r="A34" s="199" t="s">
        <v>718</v>
      </c>
      <c r="B34" s="200" t="s">
        <v>122</v>
      </c>
      <c r="C34" s="339" t="s">
        <v>733</v>
      </c>
      <c r="D34" s="345" t="s">
        <v>145</v>
      </c>
      <c r="E34" s="346" t="s">
        <v>175</v>
      </c>
      <c r="F34" s="354" t="s">
        <v>809</v>
      </c>
      <c r="G34" s="348" t="s">
        <v>292</v>
      </c>
      <c r="H34" s="353">
        <v>1222</v>
      </c>
      <c r="I34" s="354">
        <v>1</v>
      </c>
      <c r="J34" s="367" t="s">
        <v>746</v>
      </c>
      <c r="K34" s="360"/>
      <c r="L34" s="201" t="s">
        <v>32</v>
      </c>
      <c r="M34" s="127" t="s">
        <v>119</v>
      </c>
      <c r="N34" s="127">
        <v>1</v>
      </c>
      <c r="O34" s="127">
        <v>120</v>
      </c>
      <c r="P34" s="127">
        <v>80</v>
      </c>
      <c r="Q34" s="127">
        <v>73</v>
      </c>
      <c r="R34" s="128">
        <v>0.69</v>
      </c>
      <c r="S34" s="231">
        <f t="shared" si="1"/>
        <v>0</v>
      </c>
      <c r="T34" s="207" t="s">
        <v>719</v>
      </c>
      <c r="U34" s="129"/>
      <c r="V34" s="129"/>
      <c r="W34" s="130"/>
      <c r="X34" s="130"/>
      <c r="Y34" s="172"/>
      <c r="Z34" s="132"/>
      <c r="AA34" s="129"/>
      <c r="AB34" s="189"/>
      <c r="AC34" s="235">
        <f t="shared" si="2"/>
        <v>0</v>
      </c>
      <c r="AD34" s="169"/>
      <c r="AE34" s="133"/>
    </row>
    <row r="35" spans="1:31" s="22" customFormat="1" ht="12.75">
      <c r="A35" s="199" t="s">
        <v>718</v>
      </c>
      <c r="B35" s="200" t="s">
        <v>122</v>
      </c>
      <c r="C35" s="339" t="s">
        <v>733</v>
      </c>
      <c r="D35" s="345" t="s">
        <v>145</v>
      </c>
      <c r="E35" s="346" t="s">
        <v>175</v>
      </c>
      <c r="F35" s="356"/>
      <c r="G35" s="348" t="s">
        <v>293</v>
      </c>
      <c r="H35" s="357"/>
      <c r="I35" s="358"/>
      <c r="J35" s="359"/>
      <c r="K35" s="360" t="s">
        <v>768</v>
      </c>
      <c r="L35" s="201" t="s">
        <v>32</v>
      </c>
      <c r="M35" s="127" t="s">
        <v>290</v>
      </c>
      <c r="N35" s="127">
        <v>1</v>
      </c>
      <c r="O35" s="127">
        <v>160</v>
      </c>
      <c r="P35" s="127">
        <v>80</v>
      </c>
      <c r="Q35" s="127">
        <v>73</v>
      </c>
      <c r="R35" s="128">
        <v>0.69</v>
      </c>
      <c r="S35" s="231">
        <f t="shared" si="1"/>
        <v>0</v>
      </c>
      <c r="T35" s="207" t="s">
        <v>719</v>
      </c>
      <c r="U35" s="129"/>
      <c r="V35" s="129"/>
      <c r="W35" s="130"/>
      <c r="X35" s="130"/>
      <c r="Y35" s="172"/>
      <c r="Z35" s="132"/>
      <c r="AA35" s="129"/>
      <c r="AB35" s="189"/>
      <c r="AC35" s="235">
        <f t="shared" si="2"/>
        <v>0</v>
      </c>
      <c r="AD35" s="169"/>
      <c r="AE35" s="133"/>
    </row>
    <row r="36" spans="1:31" s="22" customFormat="1" ht="12.75">
      <c r="A36" s="199" t="s">
        <v>718</v>
      </c>
      <c r="B36" s="200" t="s">
        <v>122</v>
      </c>
      <c r="C36" s="339" t="s">
        <v>733</v>
      </c>
      <c r="D36" s="200" t="s">
        <v>145</v>
      </c>
      <c r="E36" s="195" t="s">
        <v>175</v>
      </c>
      <c r="F36" s="125" t="s">
        <v>751</v>
      </c>
      <c r="G36" s="226" t="s">
        <v>294</v>
      </c>
      <c r="H36" s="126">
        <v>1222</v>
      </c>
      <c r="I36" s="129">
        <v>2</v>
      </c>
      <c r="J36" s="197" t="s">
        <v>750</v>
      </c>
      <c r="K36" s="131"/>
      <c r="L36" s="201" t="s">
        <v>32</v>
      </c>
      <c r="M36" s="127" t="s">
        <v>134</v>
      </c>
      <c r="N36" s="127">
        <v>1</v>
      </c>
      <c r="O36" s="127">
        <v>62</v>
      </c>
      <c r="P36" s="127">
        <v>45</v>
      </c>
      <c r="Q36" s="127">
        <v>180</v>
      </c>
      <c r="R36" s="128">
        <f>(O36*P36*Q36)/1000000</f>
        <v>0.5022</v>
      </c>
      <c r="S36" s="231">
        <f t="shared" si="1"/>
        <v>0</v>
      </c>
      <c r="T36" s="207" t="s">
        <v>719</v>
      </c>
      <c r="U36" s="129"/>
      <c r="V36" s="129"/>
      <c r="W36" s="130"/>
      <c r="X36" s="130"/>
      <c r="Y36" s="172" t="s">
        <v>60</v>
      </c>
      <c r="Z36" s="132"/>
      <c r="AA36" s="129">
        <v>1</v>
      </c>
      <c r="AB36" s="189">
        <v>0.06</v>
      </c>
      <c r="AC36" s="235">
        <f t="shared" si="2"/>
        <v>0</v>
      </c>
      <c r="AD36" s="169" t="s">
        <v>719</v>
      </c>
      <c r="AE36" s="133"/>
    </row>
    <row r="37" spans="1:31" s="22" customFormat="1" ht="12.75">
      <c r="A37" s="199" t="s">
        <v>718</v>
      </c>
      <c r="B37" s="200" t="s">
        <v>122</v>
      </c>
      <c r="C37" s="339" t="s">
        <v>733</v>
      </c>
      <c r="D37" s="200" t="s">
        <v>145</v>
      </c>
      <c r="E37" s="195" t="s">
        <v>175</v>
      </c>
      <c r="F37" s="125" t="s">
        <v>751</v>
      </c>
      <c r="G37" s="226" t="s">
        <v>295</v>
      </c>
      <c r="H37" s="126">
        <v>1222</v>
      </c>
      <c r="I37" s="129">
        <v>2</v>
      </c>
      <c r="J37" s="197" t="s">
        <v>750</v>
      </c>
      <c r="K37" s="131"/>
      <c r="L37" s="201" t="s">
        <v>32</v>
      </c>
      <c r="M37" s="127" t="s">
        <v>113</v>
      </c>
      <c r="N37" s="127">
        <v>1</v>
      </c>
      <c r="O37" s="127"/>
      <c r="P37" s="127"/>
      <c r="Q37" s="127"/>
      <c r="R37" s="128">
        <v>0.5</v>
      </c>
      <c r="S37" s="231">
        <f t="shared" si="1"/>
        <v>0</v>
      </c>
      <c r="T37" s="207" t="s">
        <v>719</v>
      </c>
      <c r="U37" s="129"/>
      <c r="V37" s="129"/>
      <c r="W37" s="130"/>
      <c r="X37" s="130"/>
      <c r="Y37" s="172"/>
      <c r="Z37" s="132"/>
      <c r="AA37" s="129"/>
      <c r="AB37" s="189"/>
      <c r="AC37" s="235">
        <f t="shared" si="2"/>
        <v>0</v>
      </c>
      <c r="AD37" s="169"/>
      <c r="AE37" s="133"/>
    </row>
    <row r="38" spans="1:31" s="22" customFormat="1" ht="12.75">
      <c r="A38" s="199" t="s">
        <v>718</v>
      </c>
      <c r="B38" s="200" t="s">
        <v>122</v>
      </c>
      <c r="C38" s="339" t="s">
        <v>733</v>
      </c>
      <c r="D38" s="345" t="s">
        <v>145</v>
      </c>
      <c r="E38" s="346" t="s">
        <v>175</v>
      </c>
      <c r="F38" s="358" t="s">
        <v>809</v>
      </c>
      <c r="G38" s="348" t="s">
        <v>296</v>
      </c>
      <c r="H38" s="357">
        <v>1222</v>
      </c>
      <c r="I38" s="358">
        <v>1</v>
      </c>
      <c r="J38" s="371" t="s">
        <v>746</v>
      </c>
      <c r="K38" s="360"/>
      <c r="L38" s="201" t="s">
        <v>32</v>
      </c>
      <c r="M38" s="127" t="s">
        <v>113</v>
      </c>
      <c r="N38" s="127">
        <v>1</v>
      </c>
      <c r="O38" s="127"/>
      <c r="P38" s="127"/>
      <c r="Q38" s="127"/>
      <c r="R38" s="128">
        <v>0.5</v>
      </c>
      <c r="S38" s="231">
        <f t="shared" si="1"/>
        <v>0</v>
      </c>
      <c r="T38" s="207" t="s">
        <v>719</v>
      </c>
      <c r="U38" s="129"/>
      <c r="V38" s="129"/>
      <c r="W38" s="130"/>
      <c r="X38" s="130"/>
      <c r="Y38" s="172"/>
      <c r="Z38" s="132"/>
      <c r="AA38" s="129"/>
      <c r="AB38" s="189"/>
      <c r="AC38" s="235">
        <f t="shared" si="2"/>
        <v>0</v>
      </c>
      <c r="AD38" s="169"/>
      <c r="AE38" s="133"/>
    </row>
    <row r="39" spans="1:31" s="22" customFormat="1" ht="12.75">
      <c r="A39" s="199" t="s">
        <v>718</v>
      </c>
      <c r="B39" s="200" t="s">
        <v>122</v>
      </c>
      <c r="C39" s="339" t="s">
        <v>733</v>
      </c>
      <c r="D39" s="345" t="s">
        <v>145</v>
      </c>
      <c r="E39" s="346" t="s">
        <v>175</v>
      </c>
      <c r="F39" s="358" t="s">
        <v>809</v>
      </c>
      <c r="G39" s="348" t="s">
        <v>297</v>
      </c>
      <c r="H39" s="357">
        <v>1222</v>
      </c>
      <c r="I39" s="358">
        <v>1</v>
      </c>
      <c r="J39" s="371" t="s">
        <v>746</v>
      </c>
      <c r="K39" s="360"/>
      <c r="L39" s="201" t="s">
        <v>32</v>
      </c>
      <c r="M39" s="127" t="s">
        <v>113</v>
      </c>
      <c r="N39" s="127">
        <v>1</v>
      </c>
      <c r="O39" s="127"/>
      <c r="P39" s="127"/>
      <c r="Q39" s="127"/>
      <c r="R39" s="128">
        <v>0.5</v>
      </c>
      <c r="S39" s="231">
        <f t="shared" si="1"/>
        <v>0</v>
      </c>
      <c r="T39" s="207" t="s">
        <v>719</v>
      </c>
      <c r="U39" s="129"/>
      <c r="V39" s="129"/>
      <c r="W39" s="130"/>
      <c r="X39" s="130"/>
      <c r="Y39" s="172"/>
      <c r="Z39" s="132"/>
      <c r="AA39" s="129"/>
      <c r="AB39" s="189"/>
      <c r="AC39" s="235">
        <f t="shared" si="2"/>
        <v>0</v>
      </c>
      <c r="AD39" s="169"/>
      <c r="AE39" s="133"/>
    </row>
    <row r="40" spans="1:31" s="22" customFormat="1" ht="12.75">
      <c r="A40" s="199" t="s">
        <v>718</v>
      </c>
      <c r="B40" s="200" t="s">
        <v>122</v>
      </c>
      <c r="C40" s="339" t="s">
        <v>733</v>
      </c>
      <c r="D40" s="345" t="s">
        <v>145</v>
      </c>
      <c r="E40" s="346" t="s">
        <v>175</v>
      </c>
      <c r="F40" s="358" t="s">
        <v>809</v>
      </c>
      <c r="G40" s="348" t="s">
        <v>298</v>
      </c>
      <c r="H40" s="357">
        <v>1222</v>
      </c>
      <c r="I40" s="358">
        <v>1</v>
      </c>
      <c r="J40" s="371" t="s">
        <v>746</v>
      </c>
      <c r="K40" s="360"/>
      <c r="L40" s="201" t="s">
        <v>32</v>
      </c>
      <c r="M40" s="127" t="s">
        <v>113</v>
      </c>
      <c r="N40" s="127">
        <v>1</v>
      </c>
      <c r="O40" s="127"/>
      <c r="P40" s="127"/>
      <c r="Q40" s="127"/>
      <c r="R40" s="128">
        <v>0.5</v>
      </c>
      <c r="S40" s="231">
        <f t="shared" si="1"/>
        <v>0</v>
      </c>
      <c r="T40" s="207" t="s">
        <v>719</v>
      </c>
      <c r="U40" s="129"/>
      <c r="V40" s="129"/>
      <c r="W40" s="130"/>
      <c r="X40" s="130"/>
      <c r="Y40" s="172"/>
      <c r="Z40" s="132"/>
      <c r="AA40" s="129"/>
      <c r="AB40" s="189"/>
      <c r="AC40" s="235">
        <f t="shared" si="2"/>
        <v>0</v>
      </c>
      <c r="AD40" s="169"/>
      <c r="AE40" s="133"/>
    </row>
    <row r="41" spans="1:31" s="22" customFormat="1" ht="12.75">
      <c r="A41" s="199" t="s">
        <v>718</v>
      </c>
      <c r="B41" s="200" t="s">
        <v>122</v>
      </c>
      <c r="C41" s="339" t="s">
        <v>733</v>
      </c>
      <c r="D41" s="345" t="s">
        <v>145</v>
      </c>
      <c r="E41" s="346" t="s">
        <v>175</v>
      </c>
      <c r="F41" s="358" t="s">
        <v>809</v>
      </c>
      <c r="G41" s="348" t="s">
        <v>300</v>
      </c>
      <c r="H41" s="357">
        <v>1222</v>
      </c>
      <c r="I41" s="358">
        <v>1</v>
      </c>
      <c r="J41" s="371" t="s">
        <v>746</v>
      </c>
      <c r="K41" s="360"/>
      <c r="L41" s="201" t="s">
        <v>49</v>
      </c>
      <c r="M41" s="127" t="s">
        <v>725</v>
      </c>
      <c r="N41" s="127">
        <v>1</v>
      </c>
      <c r="O41" s="127"/>
      <c r="P41" s="127"/>
      <c r="Q41" s="127"/>
      <c r="R41" s="128">
        <v>0.15</v>
      </c>
      <c r="S41" s="231">
        <f t="shared" si="1"/>
        <v>0</v>
      </c>
      <c r="T41" s="207" t="s">
        <v>719</v>
      </c>
      <c r="U41" s="129"/>
      <c r="V41" s="129"/>
      <c r="W41" s="130"/>
      <c r="X41" s="130"/>
      <c r="Y41" s="172"/>
      <c r="Z41" s="132"/>
      <c r="AA41" s="129"/>
      <c r="AB41" s="189"/>
      <c r="AC41" s="235">
        <f t="shared" si="2"/>
        <v>0</v>
      </c>
      <c r="AD41" s="169"/>
      <c r="AE41" s="133"/>
    </row>
    <row r="42" spans="1:31" s="22" customFormat="1" ht="12.75">
      <c r="A42" s="199" t="s">
        <v>718</v>
      </c>
      <c r="B42" s="200" t="s">
        <v>122</v>
      </c>
      <c r="C42" s="339" t="s">
        <v>733</v>
      </c>
      <c r="D42" s="345" t="s">
        <v>145</v>
      </c>
      <c r="E42" s="346" t="s">
        <v>175</v>
      </c>
      <c r="F42" s="358" t="s">
        <v>809</v>
      </c>
      <c r="G42" s="348" t="s">
        <v>301</v>
      </c>
      <c r="H42" s="357">
        <v>1222</v>
      </c>
      <c r="I42" s="358">
        <v>1</v>
      </c>
      <c r="J42" s="371" t="s">
        <v>746</v>
      </c>
      <c r="K42" s="360"/>
      <c r="L42" s="201" t="s">
        <v>49</v>
      </c>
      <c r="M42" s="127" t="s">
        <v>299</v>
      </c>
      <c r="N42" s="127">
        <v>1</v>
      </c>
      <c r="O42" s="127"/>
      <c r="P42" s="127"/>
      <c r="Q42" s="127"/>
      <c r="R42" s="128">
        <v>0.14</v>
      </c>
      <c r="S42" s="231">
        <f t="shared" si="1"/>
        <v>0</v>
      </c>
      <c r="T42" s="207" t="s">
        <v>719</v>
      </c>
      <c r="U42" s="129"/>
      <c r="V42" s="129"/>
      <c r="W42" s="130"/>
      <c r="X42" s="130"/>
      <c r="Y42" s="172"/>
      <c r="Z42" s="132"/>
      <c r="AA42" s="129"/>
      <c r="AB42" s="189"/>
      <c r="AC42" s="235">
        <f t="shared" si="2"/>
        <v>0</v>
      </c>
      <c r="AD42" s="169"/>
      <c r="AE42" s="133"/>
    </row>
    <row r="43" spans="1:31" s="22" customFormat="1" ht="12.75">
      <c r="A43" s="199" t="s">
        <v>718</v>
      </c>
      <c r="B43" s="200" t="s">
        <v>122</v>
      </c>
      <c r="C43" s="339" t="s">
        <v>733</v>
      </c>
      <c r="D43" s="345" t="s">
        <v>145</v>
      </c>
      <c r="E43" s="346" t="s">
        <v>175</v>
      </c>
      <c r="F43" s="358" t="s">
        <v>809</v>
      </c>
      <c r="G43" s="348" t="s">
        <v>302</v>
      </c>
      <c r="H43" s="357">
        <v>1222</v>
      </c>
      <c r="I43" s="358">
        <v>1</v>
      </c>
      <c r="J43" s="371" t="s">
        <v>746</v>
      </c>
      <c r="K43" s="360"/>
      <c r="L43" s="201" t="s">
        <v>49</v>
      </c>
      <c r="M43" s="127" t="s">
        <v>141</v>
      </c>
      <c r="N43" s="127">
        <v>1</v>
      </c>
      <c r="O43" s="127"/>
      <c r="P43" s="127"/>
      <c r="Q43" s="127"/>
      <c r="R43" s="128">
        <v>0.1</v>
      </c>
      <c r="S43" s="231">
        <f t="shared" si="1"/>
        <v>0</v>
      </c>
      <c r="T43" s="207" t="s">
        <v>719</v>
      </c>
      <c r="U43" s="129"/>
      <c r="V43" s="129"/>
      <c r="W43" s="130"/>
      <c r="X43" s="130"/>
      <c r="Y43" s="172"/>
      <c r="Z43" s="132"/>
      <c r="AA43" s="129"/>
      <c r="AB43" s="189"/>
      <c r="AC43" s="235">
        <f t="shared" si="2"/>
        <v>0</v>
      </c>
      <c r="AD43" s="169"/>
      <c r="AE43" s="133"/>
    </row>
    <row r="44" spans="1:31" s="22" customFormat="1" ht="12.75">
      <c r="A44" s="199" t="s">
        <v>718</v>
      </c>
      <c r="B44" s="200" t="s">
        <v>122</v>
      </c>
      <c r="C44" s="339" t="s">
        <v>733</v>
      </c>
      <c r="D44" s="345" t="s">
        <v>145</v>
      </c>
      <c r="E44" s="346" t="s">
        <v>175</v>
      </c>
      <c r="F44" s="358" t="s">
        <v>809</v>
      </c>
      <c r="G44" s="348" t="s">
        <v>303</v>
      </c>
      <c r="H44" s="357">
        <v>1222</v>
      </c>
      <c r="I44" s="358">
        <v>1</v>
      </c>
      <c r="J44" s="371" t="s">
        <v>746</v>
      </c>
      <c r="K44" s="360"/>
      <c r="L44" s="201" t="s">
        <v>33</v>
      </c>
      <c r="M44" s="127" t="s">
        <v>116</v>
      </c>
      <c r="N44" s="127">
        <v>1</v>
      </c>
      <c r="O44" s="127"/>
      <c r="P44" s="127"/>
      <c r="Q44" s="127"/>
      <c r="R44" s="128">
        <v>0.15</v>
      </c>
      <c r="S44" s="231">
        <f t="shared" si="1"/>
        <v>0</v>
      </c>
      <c r="T44" s="207" t="s">
        <v>719</v>
      </c>
      <c r="U44" s="129"/>
      <c r="V44" s="129"/>
      <c r="W44" s="130"/>
      <c r="X44" s="130"/>
      <c r="Y44" s="172"/>
      <c r="Z44" s="132"/>
      <c r="AA44" s="129"/>
      <c r="AB44" s="189"/>
      <c r="AC44" s="235">
        <f t="shared" si="2"/>
        <v>0</v>
      </c>
      <c r="AD44" s="169"/>
      <c r="AE44" s="133"/>
    </row>
    <row r="45" spans="1:31" s="22" customFormat="1" ht="12.75">
      <c r="A45" s="199" t="s">
        <v>718</v>
      </c>
      <c r="B45" s="200" t="s">
        <v>122</v>
      </c>
      <c r="C45" s="339" t="s">
        <v>733</v>
      </c>
      <c r="D45" s="200" t="s">
        <v>145</v>
      </c>
      <c r="E45" s="195" t="s">
        <v>175</v>
      </c>
      <c r="F45" s="125" t="s">
        <v>751</v>
      </c>
      <c r="G45" s="226" t="s">
        <v>304</v>
      </c>
      <c r="H45" s="126">
        <v>1222</v>
      </c>
      <c r="I45" s="129">
        <v>2</v>
      </c>
      <c r="J45" s="197" t="s">
        <v>750</v>
      </c>
      <c r="K45" s="131"/>
      <c r="L45" s="201" t="s">
        <v>33</v>
      </c>
      <c r="M45" s="127" t="s">
        <v>116</v>
      </c>
      <c r="N45" s="127">
        <v>1</v>
      </c>
      <c r="O45" s="127"/>
      <c r="P45" s="127"/>
      <c r="Q45" s="127"/>
      <c r="R45" s="128">
        <v>0.15</v>
      </c>
      <c r="S45" s="231">
        <f t="shared" si="1"/>
        <v>0</v>
      </c>
      <c r="T45" s="207" t="s">
        <v>719</v>
      </c>
      <c r="U45" s="129"/>
      <c r="V45" s="129"/>
      <c r="W45" s="130"/>
      <c r="X45" s="130"/>
      <c r="Y45" s="172"/>
      <c r="Z45" s="132"/>
      <c r="AA45" s="129"/>
      <c r="AB45" s="189"/>
      <c r="AC45" s="235">
        <f t="shared" si="2"/>
        <v>0</v>
      </c>
      <c r="AD45" s="169"/>
      <c r="AE45" s="133"/>
    </row>
    <row r="46" spans="1:31" s="22" customFormat="1" ht="12.75">
      <c r="A46" s="199" t="s">
        <v>718</v>
      </c>
      <c r="B46" s="200" t="s">
        <v>122</v>
      </c>
      <c r="C46" s="339" t="s">
        <v>733</v>
      </c>
      <c r="D46" s="200" t="s">
        <v>145</v>
      </c>
      <c r="E46" s="195" t="s">
        <v>175</v>
      </c>
      <c r="F46" s="125" t="s">
        <v>751</v>
      </c>
      <c r="G46" s="226" t="s">
        <v>305</v>
      </c>
      <c r="H46" s="126">
        <v>1222</v>
      </c>
      <c r="I46" s="129">
        <v>2</v>
      </c>
      <c r="J46" s="197" t="s">
        <v>750</v>
      </c>
      <c r="K46" s="131"/>
      <c r="L46" s="201" t="s">
        <v>33</v>
      </c>
      <c r="M46" s="127" t="s">
        <v>115</v>
      </c>
      <c r="N46" s="127">
        <v>1</v>
      </c>
      <c r="O46" s="127"/>
      <c r="P46" s="127"/>
      <c r="Q46" s="127"/>
      <c r="R46" s="128">
        <v>0.15</v>
      </c>
      <c r="S46" s="231">
        <f t="shared" si="1"/>
        <v>0</v>
      </c>
      <c r="T46" s="207" t="s">
        <v>719</v>
      </c>
      <c r="U46" s="129"/>
      <c r="V46" s="129"/>
      <c r="W46" s="130"/>
      <c r="X46" s="130"/>
      <c r="Y46" s="172"/>
      <c r="Z46" s="132"/>
      <c r="AA46" s="129"/>
      <c r="AB46" s="189"/>
      <c r="AC46" s="235">
        <f t="shared" si="2"/>
        <v>0</v>
      </c>
      <c r="AD46" s="169"/>
      <c r="AE46" s="133"/>
    </row>
    <row r="47" spans="1:31" s="22" customFormat="1" ht="12.75">
      <c r="A47" s="199" t="s">
        <v>718</v>
      </c>
      <c r="B47" s="200" t="s">
        <v>122</v>
      </c>
      <c r="C47" s="339" t="s">
        <v>733</v>
      </c>
      <c r="D47" s="345" t="s">
        <v>145</v>
      </c>
      <c r="E47" s="346" t="s">
        <v>175</v>
      </c>
      <c r="F47" s="358" t="s">
        <v>809</v>
      </c>
      <c r="G47" s="348" t="s">
        <v>306</v>
      </c>
      <c r="H47" s="357">
        <v>1222</v>
      </c>
      <c r="I47" s="358">
        <v>1</v>
      </c>
      <c r="J47" s="371" t="s">
        <v>746</v>
      </c>
      <c r="K47" s="360"/>
      <c r="L47" s="201" t="s">
        <v>33</v>
      </c>
      <c r="M47" s="127" t="s">
        <v>120</v>
      </c>
      <c r="N47" s="127">
        <v>1</v>
      </c>
      <c r="O47" s="127"/>
      <c r="P47" s="127"/>
      <c r="Q47" s="127"/>
      <c r="R47" s="128">
        <v>0.15</v>
      </c>
      <c r="S47" s="231">
        <f t="shared" si="1"/>
        <v>0</v>
      </c>
      <c r="T47" s="207" t="s">
        <v>719</v>
      </c>
      <c r="U47" s="129"/>
      <c r="V47" s="129"/>
      <c r="W47" s="130"/>
      <c r="X47" s="130"/>
      <c r="Y47" s="172"/>
      <c r="Z47" s="132"/>
      <c r="AA47" s="129"/>
      <c r="AB47" s="189"/>
      <c r="AC47" s="235">
        <f t="shared" si="2"/>
        <v>0</v>
      </c>
      <c r="AD47" s="169"/>
      <c r="AE47" s="133"/>
    </row>
    <row r="48" spans="1:31" s="22" customFormat="1" ht="12.75">
      <c r="A48" s="199" t="s">
        <v>718</v>
      </c>
      <c r="B48" s="200" t="s">
        <v>122</v>
      </c>
      <c r="C48" s="339" t="s">
        <v>733</v>
      </c>
      <c r="D48" s="345" t="s">
        <v>145</v>
      </c>
      <c r="E48" s="346" t="s">
        <v>175</v>
      </c>
      <c r="F48" s="358" t="s">
        <v>809</v>
      </c>
      <c r="G48" s="348" t="s">
        <v>307</v>
      </c>
      <c r="H48" s="357">
        <v>1222</v>
      </c>
      <c r="I48" s="358">
        <v>1</v>
      </c>
      <c r="J48" s="371" t="s">
        <v>746</v>
      </c>
      <c r="K48" s="360"/>
      <c r="L48" s="201" t="s">
        <v>33</v>
      </c>
      <c r="M48" s="127" t="s">
        <v>120</v>
      </c>
      <c r="N48" s="127">
        <v>1</v>
      </c>
      <c r="O48" s="127"/>
      <c r="P48" s="127"/>
      <c r="Q48" s="127"/>
      <c r="R48" s="128">
        <v>0.15</v>
      </c>
      <c r="S48" s="231">
        <f t="shared" si="1"/>
        <v>0</v>
      </c>
      <c r="T48" s="207" t="s">
        <v>719</v>
      </c>
      <c r="U48" s="129"/>
      <c r="V48" s="129"/>
      <c r="W48" s="130"/>
      <c r="X48" s="130"/>
      <c r="Y48" s="172"/>
      <c r="Z48" s="132"/>
      <c r="AA48" s="129"/>
      <c r="AB48" s="189"/>
      <c r="AC48" s="235">
        <f t="shared" si="2"/>
        <v>0</v>
      </c>
      <c r="AD48" s="169"/>
      <c r="AE48" s="133"/>
    </row>
    <row r="49" spans="1:31" s="22" customFormat="1" ht="12.75">
      <c r="A49" s="199" t="s">
        <v>718</v>
      </c>
      <c r="B49" s="200" t="s">
        <v>122</v>
      </c>
      <c r="C49" s="339" t="s">
        <v>733</v>
      </c>
      <c r="D49" s="345" t="s">
        <v>145</v>
      </c>
      <c r="E49" s="346" t="s">
        <v>175</v>
      </c>
      <c r="F49" s="358" t="s">
        <v>809</v>
      </c>
      <c r="G49" s="348" t="s">
        <v>308</v>
      </c>
      <c r="H49" s="357">
        <v>1222</v>
      </c>
      <c r="I49" s="358">
        <v>1</v>
      </c>
      <c r="J49" s="371" t="s">
        <v>746</v>
      </c>
      <c r="K49" s="360"/>
      <c r="L49" s="201" t="s">
        <v>32</v>
      </c>
      <c r="M49" s="127" t="s">
        <v>142</v>
      </c>
      <c r="N49" s="127">
        <v>1</v>
      </c>
      <c r="O49" s="127">
        <v>35</v>
      </c>
      <c r="P49" s="127">
        <v>32</v>
      </c>
      <c r="Q49" s="127">
        <v>68</v>
      </c>
      <c r="R49" s="128">
        <f>(O49*P49*Q49)/1000000</f>
        <v>0.07616</v>
      </c>
      <c r="S49" s="231">
        <f t="shared" si="1"/>
        <v>0</v>
      </c>
      <c r="T49" s="207" t="s">
        <v>719</v>
      </c>
      <c r="U49" s="129"/>
      <c r="V49" s="129"/>
      <c r="W49" s="130"/>
      <c r="X49" s="130"/>
      <c r="Y49" s="172"/>
      <c r="Z49" s="132"/>
      <c r="AA49" s="129"/>
      <c r="AB49" s="189"/>
      <c r="AC49" s="235">
        <f t="shared" si="2"/>
        <v>0</v>
      </c>
      <c r="AD49" s="169"/>
      <c r="AE49" s="133"/>
    </row>
    <row r="50" spans="1:31" s="22" customFormat="1" ht="12.75">
      <c r="A50" s="199" t="s">
        <v>718</v>
      </c>
      <c r="B50" s="200" t="s">
        <v>122</v>
      </c>
      <c r="C50" s="339" t="s">
        <v>733</v>
      </c>
      <c r="D50" s="345" t="s">
        <v>145</v>
      </c>
      <c r="E50" s="346" t="s">
        <v>175</v>
      </c>
      <c r="F50" s="358" t="s">
        <v>809</v>
      </c>
      <c r="G50" s="348" t="s">
        <v>309</v>
      </c>
      <c r="H50" s="357">
        <v>1222</v>
      </c>
      <c r="I50" s="358">
        <v>1</v>
      </c>
      <c r="J50" s="371" t="s">
        <v>746</v>
      </c>
      <c r="K50" s="360"/>
      <c r="L50" s="201" t="s">
        <v>49</v>
      </c>
      <c r="M50" s="127" t="s">
        <v>114</v>
      </c>
      <c r="N50" s="127">
        <v>1</v>
      </c>
      <c r="O50" s="127">
        <v>120</v>
      </c>
      <c r="P50" s="127">
        <v>90</v>
      </c>
      <c r="Q50" s="127"/>
      <c r="R50" s="128">
        <v>0.06</v>
      </c>
      <c r="S50" s="231">
        <f t="shared" si="1"/>
        <v>0</v>
      </c>
      <c r="T50" s="207" t="s">
        <v>719</v>
      </c>
      <c r="U50" s="129"/>
      <c r="V50" s="129"/>
      <c r="W50" s="130"/>
      <c r="X50" s="130"/>
      <c r="Y50" s="172"/>
      <c r="Z50" s="132"/>
      <c r="AA50" s="129"/>
      <c r="AB50" s="189"/>
      <c r="AC50" s="235">
        <f t="shared" si="2"/>
        <v>0</v>
      </c>
      <c r="AD50" s="169"/>
      <c r="AE50" s="133"/>
    </row>
    <row r="51" spans="1:31" s="22" customFormat="1" ht="13.5" thickBot="1">
      <c r="A51" s="61" t="s">
        <v>718</v>
      </c>
      <c r="B51" s="62" t="s">
        <v>122</v>
      </c>
      <c r="C51" s="340" t="s">
        <v>733</v>
      </c>
      <c r="D51" s="361" t="s">
        <v>145</v>
      </c>
      <c r="E51" s="362" t="s">
        <v>175</v>
      </c>
      <c r="F51" s="365" t="s">
        <v>809</v>
      </c>
      <c r="G51" s="363"/>
      <c r="H51" s="364">
        <v>1222</v>
      </c>
      <c r="I51" s="365">
        <v>1</v>
      </c>
      <c r="J51" s="370" t="s">
        <v>746</v>
      </c>
      <c r="K51" s="366"/>
      <c r="L51" s="63" t="s">
        <v>49</v>
      </c>
      <c r="M51" s="64" t="s">
        <v>310</v>
      </c>
      <c r="N51" s="64">
        <v>1</v>
      </c>
      <c r="O51" s="64"/>
      <c r="P51" s="64"/>
      <c r="Q51" s="64"/>
      <c r="R51" s="65"/>
      <c r="S51" s="232">
        <f t="shared" si="1"/>
        <v>0</v>
      </c>
      <c r="T51" s="166" t="s">
        <v>719</v>
      </c>
      <c r="U51" s="66"/>
      <c r="V51" s="66"/>
      <c r="W51" s="122"/>
      <c r="X51" s="122"/>
      <c r="Y51" s="173"/>
      <c r="Z51" s="68"/>
      <c r="AA51" s="66"/>
      <c r="AB51" s="190"/>
      <c r="AC51" s="236">
        <f t="shared" si="2"/>
        <v>0</v>
      </c>
      <c r="AD51" s="170"/>
      <c r="AE51" s="69"/>
    </row>
  </sheetData>
  <sheetProtection/>
  <protectedRanges>
    <protectedRange sqref="N4:Q8" name="Plage5"/>
    <protectedRange sqref="T26:AB962" name="Plage3"/>
    <protectedRange sqref="B1:B2" name="Plage1"/>
    <protectedRange sqref="R31:R35 R37:R48 A26:Q962 R50:R962" name="Plage2"/>
    <protectedRange sqref="AD26:AE962" name="Plage4"/>
    <protectedRange sqref="R26" name="Plage2_5_1"/>
    <protectedRange sqref="R27" name="Plage2_5_1_1"/>
    <protectedRange sqref="R28" name="Plage2_5_1_2"/>
    <protectedRange sqref="R29" name="Plage2_5_1_3"/>
    <protectedRange sqref="R30" name="Plage2_5_1_4"/>
    <protectedRange sqref="R36" name="Plage2_5_1_5"/>
    <protectedRange sqref="R49" name="Plage2_5_1_6"/>
  </protectedRanges>
  <mergeCells count="35">
    <mergeCell ref="A5:A6"/>
    <mergeCell ref="A7:A8"/>
    <mergeCell ref="A9:A10"/>
    <mergeCell ref="N10:O10"/>
    <mergeCell ref="T22:X22"/>
    <mergeCell ref="Y22:AB22"/>
    <mergeCell ref="A11:A12"/>
    <mergeCell ref="A13:A14"/>
    <mergeCell ref="A15:A16"/>
    <mergeCell ref="A22:G22"/>
    <mergeCell ref="L23:L24"/>
    <mergeCell ref="M23:M24"/>
    <mergeCell ref="N23:N24"/>
    <mergeCell ref="O23:Q23"/>
    <mergeCell ref="H22:K22"/>
    <mergeCell ref="L22:R22"/>
    <mergeCell ref="R23:R24"/>
    <mergeCell ref="S23:S24"/>
    <mergeCell ref="T23:T24"/>
    <mergeCell ref="U23:U24"/>
    <mergeCell ref="AE22:AE24"/>
    <mergeCell ref="A23:A24"/>
    <mergeCell ref="B23:F23"/>
    <mergeCell ref="G23:G24"/>
    <mergeCell ref="H23:J23"/>
    <mergeCell ref="K23:K24"/>
    <mergeCell ref="AD23:AD24"/>
    <mergeCell ref="Z23:Z24"/>
    <mergeCell ref="AA23:AA24"/>
    <mergeCell ref="AB23:AB24"/>
    <mergeCell ref="AC23:AC24"/>
    <mergeCell ref="V23:V24"/>
    <mergeCell ref="W23:W24"/>
    <mergeCell ref="X23:X24"/>
    <mergeCell ref="Y23:Y24"/>
  </mergeCells>
  <dataValidations count="6">
    <dataValidation type="list" allowBlank="1" showErrorMessage="1" prompt="&#10;" sqref="L26:L51">
      <formula1>"INFO,MOB,VER,ROC,DIV,LAB,FRAG"</formula1>
    </dataValidation>
    <dataValidation type="list" allowBlank="1" showInputMessage="1" showErrorMessage="1" sqref="Y26:Y51">
      <formula1>"DOCBUR,DOCBIBLIO"</formula1>
    </dataValidation>
    <dataValidation type="list" allowBlank="1" showInputMessage="1" showErrorMessage="1" sqref="W26:X51 AD26:AD51 Q5 T26:T51">
      <formula1>"O,N"</formula1>
    </dataValidation>
    <dataValidation type="list" allowBlank="1" showInputMessage="1" showErrorMessage="1" sqref="AD25">
      <formula1>"O/N"</formula1>
    </dataValidation>
    <dataValidation type="list" allowBlank="1" showInputMessage="1" showErrorMessage="1" sqref="N4">
      <formula1>"BUR,SALLE ENSEIGNEMENT, SALLETP, LABO,STOCK REPRO,DIVERS"</formula1>
    </dataValidation>
    <dataValidation type="list" allowBlank="1" showInputMessage="1" showErrorMessage="1" sqref="Q4">
      <formula1>"A-1,A-2,B-1,B-2,C-1,C-2,D-1,D-2,E-1,E-2,F-1,F-2"</formula1>
    </dataValidation>
  </dataValidations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SETEC Organisation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Caroline MOUSSET</dc:creator>
  <cp:keywords/>
  <dc:description/>
  <cp:lastModifiedBy>CANTON Bernard</cp:lastModifiedBy>
  <cp:lastPrinted>2010-04-28T17:42:19Z</cp:lastPrinted>
  <dcterms:created xsi:type="dcterms:W3CDTF">2006-03-01T15:10:21Z</dcterms:created>
  <dcterms:modified xsi:type="dcterms:W3CDTF">2010-05-03T19:50:11Z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1683840286</vt:i4>
  </property>
  <property fmtid="{D5CDD505-2E9C-101B-9397-08002B2CF9AE}" pid="3" name="_EmailSubject">
    <vt:lpwstr>Fichiers d'inventaire - LPNHE</vt:lpwstr>
  </property>
  <property fmtid="{D5CDD505-2E9C-101B-9397-08002B2CF9AE}" pid="4" name="_AuthorEmail">
    <vt:lpwstr>Emilie.Morvant@jacobs.com</vt:lpwstr>
  </property>
  <property fmtid="{D5CDD505-2E9C-101B-9397-08002B2CF9AE}" pid="5" name="_AuthorEmailDisplayName">
    <vt:lpwstr>Morvant, Emilie</vt:lpwstr>
  </property>
  <property fmtid="{D5CDD505-2E9C-101B-9397-08002B2CF9AE}" pid="6" name="_PreviousAdHocReviewCycleID">
    <vt:i4>1387857381</vt:i4>
  </property>
  <property fmtid="{D5CDD505-2E9C-101B-9397-08002B2CF9AE}" pid="7" name="_ReviewingToolsShownOnce">
    <vt:lpwstr/>
  </property>
</Properties>
</file>