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21720" windowHeight="1935" tabRatio="918" activeTab="1"/>
  </bookViews>
  <sheets>
    <sheet name="modèle" sheetId="1" r:id="rId1"/>
    <sheet name="Salle 101 Reserve" sheetId="2" r:id="rId2"/>
    <sheet name="Salle 102" sheetId="3" r:id="rId3"/>
    <sheet name="Salle 104" sheetId="4" r:id="rId4"/>
    <sheet name="Salle 106 Réunion B.Grossetête" sheetId="5" r:id="rId5"/>
    <sheet name="Salle 109-110" sheetId="6" r:id="rId6"/>
    <sheet name="Salle 111" sheetId="7" r:id="rId7"/>
    <sheet name="Couloir" sheetId="8" r:id="rId8"/>
    <sheet name="Salle 116" sheetId="9" r:id="rId9"/>
    <sheet name="Salle 117" sheetId="10" r:id="rId10"/>
    <sheet name="Salle 117 b " sheetId="11" r:id="rId11"/>
    <sheet name="Salle 118" sheetId="12" r:id="rId12"/>
    <sheet name="Circulation" sheetId="13" r:id="rId13"/>
    <sheet name="Salle 119" sheetId="14" r:id="rId14"/>
    <sheet name="Salle 121" sheetId="15" r:id="rId15"/>
    <sheet name="Salle 122" sheetId="16" r:id="rId16"/>
    <sheet name="Salle 123" sheetId="17" r:id="rId17"/>
    <sheet name="Récapitulatif des volumes" sheetId="18" r:id="rId18"/>
    <sheet name="Eléments spécifiques" sheetId="19" r:id="rId19"/>
  </sheets>
  <externalReferences>
    <externalReference r:id="rId22"/>
    <externalReference r:id="rId23"/>
  </externalReferences>
  <definedNames>
    <definedName name="batMSC" localSheetId="18">#REF!</definedName>
    <definedName name="batMSC">#REF!</definedName>
    <definedName name="categorie" localSheetId="18">#REF!</definedName>
    <definedName name="categorie">#REF!</definedName>
    <definedName name="entite" localSheetId="18">#REF!</definedName>
    <definedName name="entite" localSheetId="17">#REF!</definedName>
    <definedName name="entite">#REF!</definedName>
    <definedName name="etat" localSheetId="18">#REF!</definedName>
    <definedName name="etat" localSheetId="17">#REF!</definedName>
    <definedName name="etat">#REF!</definedName>
    <definedName name="_xlnm.Print_Titles" localSheetId="0">'modèle'!$22:$24</definedName>
    <definedName name="salles1" localSheetId="18">#REF!</definedName>
    <definedName name="salles1">#REF!</definedName>
    <definedName name="salles2" localSheetId="18">#REF!</definedName>
    <definedName name="salles2">#REF!</definedName>
    <definedName name="salles3" localSheetId="18">#REF!</definedName>
    <definedName name="salles3">#REF!</definedName>
    <definedName name="_xlnm.Print_Area" localSheetId="17">'Récapitulatif des volumes'!$A$1:$AF$20</definedName>
  </definedNames>
  <calcPr fullCalcOnLoad="1"/>
</workbook>
</file>

<file path=xl/sharedStrings.xml><?xml version="1.0" encoding="utf-8"?>
<sst xmlns="http://schemas.openxmlformats.org/spreadsheetml/2006/main" count="7788" uniqueCount="764">
  <si>
    <t>REMARQUES</t>
  </si>
  <si>
    <t>vol. est.</t>
  </si>
  <si>
    <t>jussieu</t>
  </si>
  <si>
    <t>Salles volume m3</t>
  </si>
  <si>
    <t>TOTAL</t>
  </si>
  <si>
    <t>catégorie</t>
  </si>
  <si>
    <t>VOLUME CONTENU</t>
  </si>
  <si>
    <t>REBUT MOB</t>
  </si>
  <si>
    <t>PLUS VALUE POIDS</t>
  </si>
  <si>
    <t>aucune</t>
  </si>
  <si>
    <t>RECAPITULATIF DES VOLUMES SEMAINE __</t>
  </si>
  <si>
    <t>IJM</t>
  </si>
  <si>
    <t>LABO</t>
  </si>
  <si>
    <t>typologie</t>
  </si>
  <si>
    <t>BUREAU</t>
  </si>
  <si>
    <t>SALLE TP</t>
  </si>
  <si>
    <t>STOCK / REPRO</t>
  </si>
  <si>
    <t>ETIQUETTE</t>
  </si>
  <si>
    <t>bât.</t>
  </si>
  <si>
    <t>niv.</t>
  </si>
  <si>
    <t>n°</t>
  </si>
  <si>
    <t>qté</t>
  </si>
  <si>
    <t>haut.</t>
  </si>
  <si>
    <t>autre</t>
  </si>
  <si>
    <t>porte</t>
  </si>
  <si>
    <t>entité</t>
  </si>
  <si>
    <t>localisation</t>
  </si>
  <si>
    <t>description</t>
  </si>
  <si>
    <t>DESTINATION</t>
  </si>
  <si>
    <t>MATERIEL</t>
  </si>
  <si>
    <t>devis</t>
  </si>
  <si>
    <t>dimensions (cm)</t>
  </si>
  <si>
    <t>catég.</t>
  </si>
  <si>
    <t>MOB</t>
  </si>
  <si>
    <t>INFO</t>
  </si>
  <si>
    <t>FRAG</t>
  </si>
  <si>
    <t>CONTENU</t>
  </si>
  <si>
    <t>autre détail</t>
  </si>
  <si>
    <t>site</t>
  </si>
  <si>
    <t>43-53</t>
  </si>
  <si>
    <t xml:space="preserve">ENTITE : </t>
  </si>
  <si>
    <t xml:space="preserve">Localisation: </t>
  </si>
  <si>
    <t>personne 
concernée</t>
  </si>
  <si>
    <t>Catégorie BPU déménagement</t>
  </si>
  <si>
    <t>valeur
&gt;7 500€</t>
  </si>
  <si>
    <t>poids
&gt; 100 kg</t>
  </si>
  <si>
    <t>deménageur
O/N</t>
  </si>
  <si>
    <t xml:space="preserve">Salles </t>
  </si>
  <si>
    <t>salles</t>
  </si>
  <si>
    <t>devis
O/N</t>
  </si>
  <si>
    <t>DIV</t>
  </si>
  <si>
    <t>LAB</t>
  </si>
  <si>
    <t>DOCBIBLIO</t>
  </si>
  <si>
    <t>VER</t>
  </si>
  <si>
    <t>ROC</t>
  </si>
  <si>
    <t>VOLUME MOBILIER / EQTS</t>
  </si>
  <si>
    <t>MOBILIER / EQTS</t>
  </si>
  <si>
    <t>rebut
 O/N</t>
  </si>
  <si>
    <t>montant devis</t>
  </si>
  <si>
    <r>
      <t xml:space="preserve">Eléments spécifiques </t>
    </r>
    <r>
      <rPr>
        <sz val="12"/>
        <rFont val="Arial"/>
        <family val="2"/>
      </rPr>
      <t>( faisant l'objet d'un devis marché connexe)</t>
    </r>
  </si>
  <si>
    <t>rebut</t>
  </si>
  <si>
    <t>DOCBUR</t>
  </si>
  <si>
    <t>REBUT CONT</t>
  </si>
  <si>
    <t xml:space="preserve"> salles</t>
  </si>
  <si>
    <t>Localisation</t>
  </si>
  <si>
    <t xml:space="preserve"> dont REBUT</t>
  </si>
  <si>
    <t>DIVERS</t>
  </si>
  <si>
    <t>SALLE ENSEIGNEMENT</t>
  </si>
  <si>
    <t>TYPOLOGIE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</si>
  <si>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</si>
  <si>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</si>
  <si>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</si>
  <si>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</si>
  <si>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</si>
  <si>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</si>
  <si>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</si>
  <si>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</si>
  <si>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</si>
  <si>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</si>
  <si>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</si>
  <si>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</si>
  <si>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long</t>
  </si>
  <si>
    <t>larg</t>
  </si>
  <si>
    <t>BUR</t>
  </si>
  <si>
    <t>Informatique: INFO</t>
  </si>
  <si>
    <t>Mobilier: MOB</t>
  </si>
  <si>
    <t>Eqts et objets divers: DIV</t>
  </si>
  <si>
    <t>Eqts laboratoires: LAB</t>
  </si>
  <si>
    <t>Eqts et objets fragiles: FRAG</t>
  </si>
  <si>
    <t>Verrerie: VER</t>
  </si>
  <si>
    <t>Echantillons de roche: ROC</t>
  </si>
  <si>
    <t>rebut
O/N</t>
  </si>
  <si>
    <t>déménagé</t>
  </si>
  <si>
    <r>
      <t>vol.
rebut</t>
    </r>
    <r>
      <rPr>
        <sz val="10"/>
        <rFont val="Arial"/>
        <family val="0"/>
      </rPr>
      <t xml:space="preserve"> </t>
    </r>
  </si>
  <si>
    <t>valeur
&gt;7500€</t>
  </si>
  <si>
    <t>volume
 total m3</t>
  </si>
  <si>
    <t>RENSEIGNEMENTS MOBILIER/EQTS</t>
  </si>
  <si>
    <t>Documents bureaux: DOCBUR</t>
  </si>
  <si>
    <t>Documents bibliothèque: DOCBIBLIO</t>
  </si>
  <si>
    <r>
      <t xml:space="preserve">vol.
</t>
    </r>
    <r>
      <rPr>
        <sz val="10"/>
        <rFont val="Arial"/>
        <family val="0"/>
      </rPr>
      <t xml:space="preserve"> (m</t>
    </r>
    <r>
      <rPr>
        <sz val="10"/>
        <rFont val="SansSerif"/>
        <family val="0"/>
      </rPr>
      <t>³</t>
    </r>
    <r>
      <rPr>
        <sz val="10"/>
        <rFont val="Arial"/>
        <family val="0"/>
      </rPr>
      <t>)</t>
    </r>
  </si>
  <si>
    <r>
      <t xml:space="preserve">vol. 
</t>
    </r>
    <r>
      <rPr>
        <sz val="10"/>
        <rFont val="Arial"/>
        <family val="2"/>
      </rPr>
      <t>(m3)</t>
    </r>
  </si>
  <si>
    <t>A dépoussiérer</t>
  </si>
  <si>
    <t>O</t>
  </si>
  <si>
    <t>à dépoussiérer</t>
  </si>
  <si>
    <t>Surface en m2</t>
  </si>
  <si>
    <t>Volume total en m3</t>
  </si>
  <si>
    <t>Densité</t>
  </si>
  <si>
    <t>Armoire haute</t>
  </si>
  <si>
    <t>Porte manteau</t>
  </si>
  <si>
    <t>Chaise</t>
  </si>
  <si>
    <t>Tableau blanc</t>
  </si>
  <si>
    <t>Unité centrale</t>
  </si>
  <si>
    <t>Ecran</t>
  </si>
  <si>
    <t>Etagère</t>
  </si>
  <si>
    <t>Table</t>
  </si>
  <si>
    <t>Jussieu</t>
  </si>
  <si>
    <t>Armoire</t>
  </si>
  <si>
    <t>Armoire basse</t>
  </si>
  <si>
    <t>?</t>
  </si>
  <si>
    <t>Vestiaire</t>
  </si>
  <si>
    <t>Vitrine</t>
  </si>
  <si>
    <t>Marche pied</t>
  </si>
  <si>
    <t>Table informatique</t>
  </si>
  <si>
    <t>Obsolète</t>
  </si>
  <si>
    <t>Ecran projecteur</t>
  </si>
  <si>
    <t>ENTITE : LPNHE</t>
  </si>
  <si>
    <t>Sous sol</t>
  </si>
  <si>
    <t>101</t>
  </si>
  <si>
    <t>016.796</t>
  </si>
  <si>
    <t>016.797</t>
  </si>
  <si>
    <t xml:space="preserve">Armoire  </t>
  </si>
  <si>
    <t>016.798</t>
  </si>
  <si>
    <t>016.799</t>
  </si>
  <si>
    <t>016.800</t>
  </si>
  <si>
    <t>016.801</t>
  </si>
  <si>
    <t>Desserte chariot</t>
  </si>
  <si>
    <t>Chariot</t>
  </si>
  <si>
    <t>Escabeau</t>
  </si>
  <si>
    <t>016.802</t>
  </si>
  <si>
    <t>016.803</t>
  </si>
  <si>
    <t>016.804</t>
  </si>
  <si>
    <t>016.805</t>
  </si>
  <si>
    <t>016.806</t>
  </si>
  <si>
    <t>016.807</t>
  </si>
  <si>
    <t>Serveur</t>
  </si>
  <si>
    <t>Cartons</t>
  </si>
  <si>
    <t>102</t>
  </si>
  <si>
    <t>104</t>
  </si>
  <si>
    <t>106</t>
  </si>
  <si>
    <t>016.815</t>
  </si>
  <si>
    <t>2mL Cassettes info</t>
  </si>
  <si>
    <t>016.816</t>
  </si>
  <si>
    <t>016.817</t>
  </si>
  <si>
    <t>016.818</t>
  </si>
  <si>
    <t>016.819</t>
  </si>
  <si>
    <t>016.820</t>
  </si>
  <si>
    <t>016.821</t>
  </si>
  <si>
    <t>016.822</t>
  </si>
  <si>
    <t>016.823</t>
  </si>
  <si>
    <t>016.824</t>
  </si>
  <si>
    <t>016.825</t>
  </si>
  <si>
    <t>016.826</t>
  </si>
  <si>
    <t>016.827</t>
  </si>
  <si>
    <t>Meuble à tiroir</t>
  </si>
  <si>
    <t>016.828</t>
  </si>
  <si>
    <t>016.829</t>
  </si>
  <si>
    <t>016.830</t>
  </si>
  <si>
    <t>016.831</t>
  </si>
  <si>
    <t>016.832</t>
  </si>
  <si>
    <t>016.833</t>
  </si>
  <si>
    <t>016.834</t>
  </si>
  <si>
    <t>016.835</t>
  </si>
  <si>
    <t>016.836</t>
  </si>
  <si>
    <t>016.837</t>
  </si>
  <si>
    <t>016.838</t>
  </si>
  <si>
    <t>016.840</t>
  </si>
  <si>
    <t>016.842</t>
  </si>
  <si>
    <t>Table ronde</t>
  </si>
  <si>
    <t>016.844</t>
  </si>
  <si>
    <t>016.845</t>
  </si>
  <si>
    <t>016.846</t>
  </si>
  <si>
    <t>016.847</t>
  </si>
  <si>
    <t>016.848</t>
  </si>
  <si>
    <t>016.849</t>
  </si>
  <si>
    <t>016.854</t>
  </si>
  <si>
    <t>016.862</t>
  </si>
  <si>
    <t>016.863</t>
  </si>
  <si>
    <t>016.864</t>
  </si>
  <si>
    <t>Lot de 7 étagère en kit</t>
  </si>
  <si>
    <t>Onduleur</t>
  </si>
  <si>
    <t>016.865</t>
  </si>
  <si>
    <t>016.866</t>
  </si>
  <si>
    <t>016.867</t>
  </si>
  <si>
    <t>016.868</t>
  </si>
  <si>
    <t>016.869</t>
  </si>
  <si>
    <t>016.870</t>
  </si>
  <si>
    <t>016.871</t>
  </si>
  <si>
    <t>Armoire son</t>
  </si>
  <si>
    <t>Coffre</t>
  </si>
  <si>
    <t>Support mural</t>
  </si>
  <si>
    <t>016.872</t>
  </si>
  <si>
    <t>016.873</t>
  </si>
  <si>
    <t>016.874</t>
  </si>
  <si>
    <t>016.875</t>
  </si>
  <si>
    <t>016.876</t>
  </si>
  <si>
    <t>Table de mixage + 6hauts parleurs</t>
  </si>
  <si>
    <t>016.877</t>
  </si>
  <si>
    <t>016.881</t>
  </si>
  <si>
    <t>016.882</t>
  </si>
  <si>
    <t>016.884</t>
  </si>
  <si>
    <t>Penderie</t>
  </si>
  <si>
    <t>Video projecteur</t>
  </si>
  <si>
    <t>Video conférence (5éléments)</t>
  </si>
  <si>
    <t>Retroprojecteur</t>
  </si>
  <si>
    <t>Potence</t>
  </si>
  <si>
    <t>016.886</t>
  </si>
  <si>
    <t>016.887</t>
  </si>
  <si>
    <t>016.888</t>
  </si>
  <si>
    <t>016.889</t>
  </si>
  <si>
    <t>016.890</t>
  </si>
  <si>
    <t>016.891</t>
  </si>
  <si>
    <t>016.892</t>
  </si>
  <si>
    <t>016.893</t>
  </si>
  <si>
    <t>016.894</t>
  </si>
  <si>
    <t>Aspirateur</t>
  </si>
  <si>
    <t>vol. est.mL</t>
  </si>
  <si>
    <t>109</t>
  </si>
  <si>
    <t>016.948</t>
  </si>
  <si>
    <t>016.949</t>
  </si>
  <si>
    <t>016.951</t>
  </si>
  <si>
    <t>016.952</t>
  </si>
  <si>
    <t>016.953</t>
  </si>
  <si>
    <t>016.954</t>
  </si>
  <si>
    <t>016.955</t>
  </si>
  <si>
    <t>016.956</t>
  </si>
  <si>
    <t>016.957</t>
  </si>
  <si>
    <t>016.958</t>
  </si>
  <si>
    <t>016.959</t>
  </si>
  <si>
    <t>016.960</t>
  </si>
  <si>
    <t>016.961</t>
  </si>
  <si>
    <t>Radio</t>
  </si>
  <si>
    <t>016.962</t>
  </si>
  <si>
    <t>016.963</t>
  </si>
  <si>
    <t>Chariot de ménage</t>
  </si>
  <si>
    <t>016.964</t>
  </si>
  <si>
    <t>016.965</t>
  </si>
  <si>
    <t>016.966</t>
  </si>
  <si>
    <t>Divers ( produit ménager etc) 2mL</t>
  </si>
  <si>
    <t>016.967</t>
  </si>
  <si>
    <t>016.968</t>
  </si>
  <si>
    <t>111</t>
  </si>
  <si>
    <t>116</t>
  </si>
  <si>
    <t>117</t>
  </si>
  <si>
    <t>118</t>
  </si>
  <si>
    <t>119</t>
  </si>
  <si>
    <t>121</t>
  </si>
  <si>
    <t>122</t>
  </si>
  <si>
    <t>123</t>
  </si>
  <si>
    <t>016.969</t>
  </si>
  <si>
    <t>016.970</t>
  </si>
  <si>
    <t>016.971</t>
  </si>
  <si>
    <t>016.972</t>
  </si>
  <si>
    <t>016.973</t>
  </si>
  <si>
    <t>016.974</t>
  </si>
  <si>
    <t>016.975</t>
  </si>
  <si>
    <t>016.976</t>
  </si>
  <si>
    <t>016.977</t>
  </si>
  <si>
    <t>016.978</t>
  </si>
  <si>
    <t>016.979</t>
  </si>
  <si>
    <t>016.980</t>
  </si>
  <si>
    <t>016.981</t>
  </si>
  <si>
    <t>016.982</t>
  </si>
  <si>
    <t>016.983</t>
  </si>
  <si>
    <t>Frigo</t>
  </si>
  <si>
    <t>Lave vaisselle</t>
  </si>
  <si>
    <t>016.984</t>
  </si>
  <si>
    <t>016.985</t>
  </si>
  <si>
    <t>016.986</t>
  </si>
  <si>
    <t>Micro onde</t>
  </si>
  <si>
    <t>Poubelle</t>
  </si>
  <si>
    <t>016.987</t>
  </si>
  <si>
    <t>016.988</t>
  </si>
  <si>
    <t>Couloir</t>
  </si>
  <si>
    <t>Panneau en liège</t>
  </si>
  <si>
    <t>016.991</t>
  </si>
  <si>
    <t>016.992</t>
  </si>
  <si>
    <t>016.993</t>
  </si>
  <si>
    <t>016.994</t>
  </si>
  <si>
    <t>016.995</t>
  </si>
  <si>
    <t>Cuve</t>
  </si>
  <si>
    <t>020.837</t>
  </si>
  <si>
    <t>020.838</t>
  </si>
  <si>
    <t>Poteau</t>
  </si>
  <si>
    <t>020.839</t>
  </si>
  <si>
    <t>020.840</t>
  </si>
  <si>
    <t>020.841</t>
  </si>
  <si>
    <t>020.842</t>
  </si>
  <si>
    <t>020.843</t>
  </si>
  <si>
    <t>020.844</t>
  </si>
  <si>
    <t>020.845</t>
  </si>
  <si>
    <t>020.846</t>
  </si>
  <si>
    <t>020.847</t>
  </si>
  <si>
    <t>020.848</t>
  </si>
  <si>
    <t>020.849</t>
  </si>
  <si>
    <t>020.850</t>
  </si>
  <si>
    <t>020.851</t>
  </si>
  <si>
    <t>020.852</t>
  </si>
  <si>
    <t>020.853</t>
  </si>
  <si>
    <t>020.854</t>
  </si>
  <si>
    <t>020.855</t>
  </si>
  <si>
    <t>020.856</t>
  </si>
  <si>
    <t>020.857</t>
  </si>
  <si>
    <t>020.858</t>
  </si>
  <si>
    <t>020.859</t>
  </si>
  <si>
    <t>020.860</t>
  </si>
  <si>
    <t>020.861</t>
  </si>
  <si>
    <t>020.862</t>
  </si>
  <si>
    <t>020.863</t>
  </si>
  <si>
    <t>020.864</t>
  </si>
  <si>
    <t>020.865</t>
  </si>
  <si>
    <t>Four</t>
  </si>
  <si>
    <t>Echelle</t>
  </si>
  <si>
    <t>Panneau indicateur A4</t>
  </si>
  <si>
    <t>020.866</t>
  </si>
  <si>
    <t>020.867</t>
  </si>
  <si>
    <t>020.868</t>
  </si>
  <si>
    <t>020.869</t>
  </si>
  <si>
    <t>020.870</t>
  </si>
  <si>
    <t>020.871</t>
  </si>
  <si>
    <t>020.872</t>
  </si>
  <si>
    <t>020.873</t>
  </si>
  <si>
    <t>020.874</t>
  </si>
  <si>
    <t>020.875</t>
  </si>
  <si>
    <t>020.876</t>
  </si>
  <si>
    <t>020.877</t>
  </si>
  <si>
    <t>020.878</t>
  </si>
  <si>
    <t>Cadre</t>
  </si>
  <si>
    <t>Chambre à brouillard</t>
  </si>
  <si>
    <t>Meuble bas*</t>
  </si>
  <si>
    <t>020.879</t>
  </si>
  <si>
    <t>020.880</t>
  </si>
  <si>
    <t>020.881</t>
  </si>
  <si>
    <t>020.882</t>
  </si>
  <si>
    <t>020.883</t>
  </si>
  <si>
    <t>020.884</t>
  </si>
  <si>
    <t>020.885</t>
  </si>
  <si>
    <t>020.886</t>
  </si>
  <si>
    <t>020.887</t>
  </si>
  <si>
    <t>020.888</t>
  </si>
  <si>
    <t>020.889</t>
  </si>
  <si>
    <t>020.890</t>
  </si>
  <si>
    <t>020.894</t>
  </si>
  <si>
    <t>020.897</t>
  </si>
  <si>
    <t>Plante</t>
  </si>
  <si>
    <t>Panneau</t>
  </si>
  <si>
    <t>Support panneau</t>
  </si>
  <si>
    <t>020.898</t>
  </si>
  <si>
    <t>020.899</t>
  </si>
  <si>
    <t>020.900</t>
  </si>
  <si>
    <t>020.901</t>
  </si>
  <si>
    <t>020.902</t>
  </si>
  <si>
    <t>020.903</t>
  </si>
  <si>
    <t>020.904</t>
  </si>
  <si>
    <t>020.905</t>
  </si>
  <si>
    <t>020.906</t>
  </si>
  <si>
    <t>020.907</t>
  </si>
  <si>
    <t>020.908</t>
  </si>
  <si>
    <t>020.909</t>
  </si>
  <si>
    <t>020.910</t>
  </si>
  <si>
    <t>020.911</t>
  </si>
  <si>
    <t>020.912</t>
  </si>
  <si>
    <t>020.913</t>
  </si>
  <si>
    <t>020.914</t>
  </si>
  <si>
    <t>020.915</t>
  </si>
  <si>
    <t>020.916</t>
  </si>
  <si>
    <t>020.917</t>
  </si>
  <si>
    <t>020.918</t>
  </si>
  <si>
    <t>020.919</t>
  </si>
  <si>
    <t>020.920</t>
  </si>
  <si>
    <t>020.921</t>
  </si>
  <si>
    <t>020.922</t>
  </si>
  <si>
    <t>020.923</t>
  </si>
  <si>
    <t>020.924</t>
  </si>
  <si>
    <t>020.925</t>
  </si>
  <si>
    <t>020.926</t>
  </si>
  <si>
    <t>020.927</t>
  </si>
  <si>
    <t>020.928</t>
  </si>
  <si>
    <t>020.929</t>
  </si>
  <si>
    <t>020.930</t>
  </si>
  <si>
    <t>020.931</t>
  </si>
  <si>
    <t>020.932</t>
  </si>
  <si>
    <t>020.933</t>
  </si>
  <si>
    <t>020.934</t>
  </si>
  <si>
    <t>020.935</t>
  </si>
  <si>
    <t>020.936</t>
  </si>
  <si>
    <t>020.937</t>
  </si>
  <si>
    <t>020.938</t>
  </si>
  <si>
    <t>020.939</t>
  </si>
  <si>
    <t>020.940</t>
  </si>
  <si>
    <t>020.941</t>
  </si>
  <si>
    <t>020.942</t>
  </si>
  <si>
    <t>020.943</t>
  </si>
  <si>
    <t>020.944</t>
  </si>
  <si>
    <t>020.945</t>
  </si>
  <si>
    <t>020.946</t>
  </si>
  <si>
    <t>Ecran videoprojecteur</t>
  </si>
  <si>
    <t>020.947</t>
  </si>
  <si>
    <t>020.948</t>
  </si>
  <si>
    <t>020.949</t>
  </si>
  <si>
    <t>Videoprojecteur</t>
  </si>
  <si>
    <t>020.950</t>
  </si>
  <si>
    <t>Livres : 67 mL</t>
  </si>
  <si>
    <t>020.951</t>
  </si>
  <si>
    <t>020.952</t>
  </si>
  <si>
    <t>020.953</t>
  </si>
  <si>
    <t>020.954</t>
  </si>
  <si>
    <t>020.955</t>
  </si>
  <si>
    <t>020.956</t>
  </si>
  <si>
    <t>020.957</t>
  </si>
  <si>
    <t>020.958</t>
  </si>
  <si>
    <t>020.959</t>
  </si>
  <si>
    <t>020.960</t>
  </si>
  <si>
    <t>020.961</t>
  </si>
  <si>
    <t>020.962</t>
  </si>
  <si>
    <t>020.963</t>
  </si>
  <si>
    <t>020.964</t>
  </si>
  <si>
    <t>020.965</t>
  </si>
  <si>
    <t>020.966</t>
  </si>
  <si>
    <t>020.967</t>
  </si>
  <si>
    <t>020.968</t>
  </si>
  <si>
    <t>020.969</t>
  </si>
  <si>
    <t>020.970</t>
  </si>
  <si>
    <t>020.971</t>
  </si>
  <si>
    <t>020.972</t>
  </si>
  <si>
    <t>020.973</t>
  </si>
  <si>
    <t>020.974</t>
  </si>
  <si>
    <t>Table Informatique</t>
  </si>
  <si>
    <t>Table à roulette</t>
  </si>
  <si>
    <t>020.975</t>
  </si>
  <si>
    <t>020.976</t>
  </si>
  <si>
    <t>020.977</t>
  </si>
  <si>
    <t>020.978</t>
  </si>
  <si>
    <t>020.979</t>
  </si>
  <si>
    <t>020.980</t>
  </si>
  <si>
    <t>020.981</t>
  </si>
  <si>
    <t>020.982</t>
  </si>
  <si>
    <t>020.983</t>
  </si>
  <si>
    <t>020.984</t>
  </si>
  <si>
    <t>020.985</t>
  </si>
  <si>
    <t>020.986</t>
  </si>
  <si>
    <t>020.988</t>
  </si>
  <si>
    <t>020.989</t>
  </si>
  <si>
    <t>020.990</t>
  </si>
  <si>
    <t>020.991</t>
  </si>
  <si>
    <t>020.992</t>
  </si>
  <si>
    <t>020.993</t>
  </si>
  <si>
    <t>020.994</t>
  </si>
  <si>
    <t>020.995</t>
  </si>
  <si>
    <t>020.996</t>
  </si>
  <si>
    <t>020.997</t>
  </si>
  <si>
    <t>020.998</t>
  </si>
  <si>
    <t>020.999</t>
  </si>
  <si>
    <t>035.000</t>
  </si>
  <si>
    <t>035.002</t>
  </si>
  <si>
    <t>035.006</t>
  </si>
  <si>
    <t>035.007</t>
  </si>
  <si>
    <t>035.008</t>
  </si>
  <si>
    <t>035.009</t>
  </si>
  <si>
    <t>035.010</t>
  </si>
  <si>
    <t>035.011</t>
  </si>
  <si>
    <t>035.012</t>
  </si>
  <si>
    <t>035.013</t>
  </si>
  <si>
    <t>035.014</t>
  </si>
  <si>
    <t>035.015</t>
  </si>
  <si>
    <t>035.016</t>
  </si>
  <si>
    <t>035.017</t>
  </si>
  <si>
    <t>035.018</t>
  </si>
  <si>
    <t>035.019</t>
  </si>
  <si>
    <t>035.020</t>
  </si>
  <si>
    <t>035.021</t>
  </si>
  <si>
    <t>035.022</t>
  </si>
  <si>
    <t>035.023</t>
  </si>
  <si>
    <t>035.025</t>
  </si>
  <si>
    <t>035.026</t>
  </si>
  <si>
    <t>035.027</t>
  </si>
  <si>
    <t>035.028</t>
  </si>
  <si>
    <t>035.029</t>
  </si>
  <si>
    <t>035.030</t>
  </si>
  <si>
    <t>035.031</t>
  </si>
  <si>
    <t>035.032</t>
  </si>
  <si>
    <t>035.033</t>
  </si>
  <si>
    <t>035.034</t>
  </si>
  <si>
    <t>035.035</t>
  </si>
  <si>
    <t>035.036</t>
  </si>
  <si>
    <t>035.039</t>
  </si>
  <si>
    <t>035.040</t>
  </si>
  <si>
    <t>035.041</t>
  </si>
  <si>
    <t>035.042</t>
  </si>
  <si>
    <t>035.043</t>
  </si>
  <si>
    <t>035.044</t>
  </si>
  <si>
    <t>035.045</t>
  </si>
  <si>
    <t>035.046</t>
  </si>
  <si>
    <t>035.047</t>
  </si>
  <si>
    <t>035.048</t>
  </si>
  <si>
    <t>035.049</t>
  </si>
  <si>
    <t>Routeur</t>
  </si>
  <si>
    <t>Imprimante</t>
  </si>
  <si>
    <t>Detecteur chambre à fil</t>
  </si>
  <si>
    <t>035.050</t>
  </si>
  <si>
    <t>035.051</t>
  </si>
  <si>
    <t>035.052</t>
  </si>
  <si>
    <t>035.053</t>
  </si>
  <si>
    <t>035.054</t>
  </si>
  <si>
    <t>Detecteur scintillateur</t>
  </si>
  <si>
    <t>Verre au plomb</t>
  </si>
  <si>
    <t>035.055</t>
  </si>
  <si>
    <t>035.056</t>
  </si>
  <si>
    <t>035.057</t>
  </si>
  <si>
    <t>035.058</t>
  </si>
  <si>
    <t>035.059</t>
  </si>
  <si>
    <t>035.060</t>
  </si>
  <si>
    <t>035.061</t>
  </si>
  <si>
    <t>035.062</t>
  </si>
  <si>
    <t>035.063</t>
  </si>
  <si>
    <t>035.064</t>
  </si>
  <si>
    <t>035.065</t>
  </si>
  <si>
    <t>035.066</t>
  </si>
  <si>
    <t>035.067</t>
  </si>
  <si>
    <t>035.068</t>
  </si>
  <si>
    <t>035.069</t>
  </si>
  <si>
    <t>035.070</t>
  </si>
  <si>
    <t>035.071</t>
  </si>
  <si>
    <t>035.072</t>
  </si>
  <si>
    <t>035.073</t>
  </si>
  <si>
    <t>035.074</t>
  </si>
  <si>
    <t>035.075</t>
  </si>
  <si>
    <t>035.076</t>
  </si>
  <si>
    <t>035.077</t>
  </si>
  <si>
    <t>035.078</t>
  </si>
  <si>
    <t>035.079</t>
  </si>
  <si>
    <t>035.080</t>
  </si>
  <si>
    <t>035.081</t>
  </si>
  <si>
    <t>035.084</t>
  </si>
  <si>
    <t>035.085</t>
  </si>
  <si>
    <t>035.086</t>
  </si>
  <si>
    <t>035.087</t>
  </si>
  <si>
    <t>035.088</t>
  </si>
  <si>
    <t>035.089</t>
  </si>
  <si>
    <t>035.090</t>
  </si>
  <si>
    <t>035.091</t>
  </si>
  <si>
    <t>035.092</t>
  </si>
  <si>
    <t>035.093</t>
  </si>
  <si>
    <t>035.094</t>
  </si>
  <si>
    <t>035.095</t>
  </si>
  <si>
    <t>035.096</t>
  </si>
  <si>
    <t>035.097</t>
  </si>
  <si>
    <t>035.098</t>
  </si>
  <si>
    <t>035.099</t>
  </si>
  <si>
    <t>035.100</t>
  </si>
  <si>
    <t>035.101</t>
  </si>
  <si>
    <t>035.102</t>
  </si>
  <si>
    <t>035.103</t>
  </si>
  <si>
    <t>035.104</t>
  </si>
  <si>
    <t>035.105</t>
  </si>
  <si>
    <t>035.106</t>
  </si>
  <si>
    <t>035.107</t>
  </si>
  <si>
    <t>035.108</t>
  </si>
  <si>
    <t>035.109</t>
  </si>
  <si>
    <t>035.110</t>
  </si>
  <si>
    <t>035.111</t>
  </si>
  <si>
    <t>035.112</t>
  </si>
  <si>
    <t>035.113</t>
  </si>
  <si>
    <t>035.114</t>
  </si>
  <si>
    <t>035.115</t>
  </si>
  <si>
    <t>Caisson</t>
  </si>
  <si>
    <t>035.117</t>
  </si>
  <si>
    <t>035.118</t>
  </si>
  <si>
    <t>035.119</t>
  </si>
  <si>
    <t>Dérouleur papier craft</t>
  </si>
  <si>
    <t>035.120</t>
  </si>
  <si>
    <t>035.121</t>
  </si>
  <si>
    <t>035.122</t>
  </si>
  <si>
    <t>035.123</t>
  </si>
  <si>
    <t>035.124</t>
  </si>
  <si>
    <t>035.125</t>
  </si>
  <si>
    <t>Divers planches</t>
  </si>
  <si>
    <t>Livres</t>
  </si>
  <si>
    <t>Documents</t>
  </si>
  <si>
    <t>117 b</t>
  </si>
  <si>
    <t>035.126</t>
  </si>
  <si>
    <t>Présentoir</t>
  </si>
  <si>
    <t>035.127</t>
  </si>
  <si>
    <t>035.128</t>
  </si>
  <si>
    <t>035.129</t>
  </si>
  <si>
    <t>035.130</t>
  </si>
  <si>
    <t>035.131</t>
  </si>
  <si>
    <t>035.132</t>
  </si>
  <si>
    <t>035.133</t>
  </si>
  <si>
    <t>035.134</t>
  </si>
  <si>
    <t>035.135</t>
  </si>
  <si>
    <t>035.136</t>
  </si>
  <si>
    <t>035.137</t>
  </si>
  <si>
    <t>035.138</t>
  </si>
  <si>
    <t>035.139</t>
  </si>
  <si>
    <t>035.140</t>
  </si>
  <si>
    <t>035.141</t>
  </si>
  <si>
    <t>035.142</t>
  </si>
  <si>
    <t>035.143</t>
  </si>
  <si>
    <t>035.144</t>
  </si>
  <si>
    <t>035.145</t>
  </si>
  <si>
    <t>Armoire vitrée</t>
  </si>
  <si>
    <t>Tiroir à plan</t>
  </si>
  <si>
    <t>Meuble à cartes</t>
  </si>
  <si>
    <t>035.146</t>
  </si>
  <si>
    <t>035.147</t>
  </si>
  <si>
    <t>035.148</t>
  </si>
  <si>
    <t>035.149</t>
  </si>
  <si>
    <t>035.150</t>
  </si>
  <si>
    <t>035.151</t>
  </si>
  <si>
    <t>Meuble à tiroirs</t>
  </si>
  <si>
    <t>035.152</t>
  </si>
  <si>
    <t>035.153</t>
  </si>
  <si>
    <t>035.154</t>
  </si>
  <si>
    <t>035.155</t>
  </si>
  <si>
    <t>035.156</t>
  </si>
  <si>
    <t>035.157</t>
  </si>
  <si>
    <t>035.158</t>
  </si>
  <si>
    <t>035.159</t>
  </si>
  <si>
    <t>Grille d'affichage</t>
  </si>
  <si>
    <t>035.160</t>
  </si>
  <si>
    <t>035.161</t>
  </si>
  <si>
    <t>035.162</t>
  </si>
  <si>
    <t>035.163</t>
  </si>
  <si>
    <t>035.164</t>
  </si>
  <si>
    <t>035.165</t>
  </si>
  <si>
    <t>035.166</t>
  </si>
  <si>
    <t>Detecteur</t>
  </si>
  <si>
    <t>Porte carton à dessin</t>
  </si>
  <si>
    <t>Miroir detecteur</t>
  </si>
  <si>
    <t>Oscilloscope Avec chariot</t>
  </si>
  <si>
    <t>035.167</t>
  </si>
  <si>
    <t>035.168</t>
  </si>
  <si>
    <t>035.169</t>
  </si>
  <si>
    <t>035.171</t>
  </si>
  <si>
    <t>035.173</t>
  </si>
  <si>
    <t>035.174</t>
  </si>
  <si>
    <t>035.175</t>
  </si>
  <si>
    <t>Divers</t>
  </si>
  <si>
    <t>Circulation</t>
  </si>
  <si>
    <t>035.177</t>
  </si>
  <si>
    <t>035.178</t>
  </si>
  <si>
    <t>035.179</t>
  </si>
  <si>
    <t>035.180</t>
  </si>
  <si>
    <t>LPNHE</t>
  </si>
  <si>
    <t>035.181</t>
  </si>
  <si>
    <t>035.182</t>
  </si>
  <si>
    <t>035.183</t>
  </si>
  <si>
    <t>035.184</t>
  </si>
  <si>
    <t>035.185</t>
  </si>
  <si>
    <t>035.186</t>
  </si>
  <si>
    <t>Halogène</t>
  </si>
  <si>
    <t>035.187</t>
  </si>
  <si>
    <t>035.188</t>
  </si>
  <si>
    <t>035.189</t>
  </si>
  <si>
    <t>Reserve éléctrique</t>
  </si>
  <si>
    <t>035.190</t>
  </si>
  <si>
    <t>035.191</t>
  </si>
  <si>
    <t>035.192</t>
  </si>
  <si>
    <t>035.193</t>
  </si>
  <si>
    <t>035.194</t>
  </si>
  <si>
    <t>035.195</t>
  </si>
  <si>
    <t>035.196</t>
  </si>
  <si>
    <t>035.197</t>
  </si>
  <si>
    <t>035.198</t>
  </si>
  <si>
    <t>035.199</t>
  </si>
  <si>
    <t>035.200</t>
  </si>
  <si>
    <t>035.201</t>
  </si>
  <si>
    <t>035.202</t>
  </si>
  <si>
    <t>035.203</t>
  </si>
  <si>
    <t>035.204</t>
  </si>
  <si>
    <t>Baie electronique</t>
  </si>
  <si>
    <t>Armoire à roulette</t>
  </si>
  <si>
    <t>Divers Electronique</t>
  </si>
  <si>
    <t>Gros materiel electronique</t>
  </si>
  <si>
    <t>035.205</t>
  </si>
  <si>
    <t>035.206</t>
  </si>
  <si>
    <t>035.207</t>
  </si>
  <si>
    <t>035.208</t>
  </si>
  <si>
    <t>035.210</t>
  </si>
  <si>
    <t>Baie informatique</t>
  </si>
  <si>
    <t>035.211</t>
  </si>
  <si>
    <t>035.212</t>
  </si>
  <si>
    <t>035.213</t>
  </si>
  <si>
    <t>035.219</t>
  </si>
  <si>
    <t>035.209</t>
  </si>
  <si>
    <t>035.214</t>
  </si>
  <si>
    <t>035.215</t>
  </si>
  <si>
    <t>035.216</t>
  </si>
  <si>
    <t>Armoire electronique</t>
  </si>
  <si>
    <t xml:space="preserve">Divers electronique </t>
  </si>
  <si>
    <t>035.217</t>
  </si>
  <si>
    <t>035.218</t>
  </si>
  <si>
    <t>N</t>
  </si>
  <si>
    <t>027.263</t>
  </si>
  <si>
    <t>027.264</t>
  </si>
  <si>
    <t>Panneau d'information vitré</t>
  </si>
  <si>
    <t>012.591</t>
  </si>
  <si>
    <t>012.590</t>
  </si>
  <si>
    <t>027.079</t>
  </si>
  <si>
    <t>019.427</t>
  </si>
  <si>
    <t>012.574</t>
  </si>
  <si>
    <t>Baie informatique + serveur</t>
  </si>
  <si>
    <t xml:space="preserve">Ecran </t>
  </si>
  <si>
    <t>32-33</t>
  </si>
  <si>
    <t>32-43</t>
  </si>
  <si>
    <t>027.981</t>
  </si>
  <si>
    <t>027.465</t>
  </si>
  <si>
    <t>027.458</t>
  </si>
  <si>
    <t>027.459</t>
  </si>
  <si>
    <t>Isabelle Cossin</t>
  </si>
  <si>
    <t>RC</t>
  </si>
  <si>
    <t>Philippe Repain</t>
  </si>
  <si>
    <t>SS</t>
  </si>
  <si>
    <t>20</t>
  </si>
  <si>
    <t>Camera CAT</t>
  </si>
  <si>
    <t>10</t>
  </si>
  <si>
    <t>Libre</t>
  </si>
  <si>
    <t>03</t>
  </si>
  <si>
    <t>Michaël Roynel</t>
  </si>
  <si>
    <t>Richard Randria</t>
  </si>
  <si>
    <t>François Legrand</t>
  </si>
  <si>
    <t>12</t>
  </si>
  <si>
    <t>02</t>
  </si>
  <si>
    <t>Vera de Sa-Varanda</t>
  </si>
  <si>
    <t>09</t>
  </si>
  <si>
    <t>Machine de mesure de Kapton</t>
  </si>
  <si>
    <t>04</t>
  </si>
  <si>
    <t>14</t>
  </si>
  <si>
    <t>Cabine téléphonique</t>
  </si>
  <si>
    <t>049.146</t>
  </si>
  <si>
    <t>Amianté</t>
  </si>
  <si>
    <t>Unité Centrale</t>
  </si>
  <si>
    <t>Rebut</t>
  </si>
  <si>
    <t>012.648</t>
  </si>
  <si>
    <t>016.201</t>
  </si>
  <si>
    <t>012.972</t>
  </si>
  <si>
    <t>012.975</t>
  </si>
  <si>
    <t>016.593</t>
  </si>
  <si>
    <t>016.282</t>
  </si>
  <si>
    <t>016.278</t>
  </si>
  <si>
    <t>016.673</t>
  </si>
  <si>
    <t>016.672</t>
  </si>
  <si>
    <t>C3</t>
  </si>
  <si>
    <t>32-42</t>
  </si>
  <si>
    <t>François Toussenel</t>
  </si>
  <si>
    <t>Laurent Le Guillou</t>
  </si>
  <si>
    <t>08</t>
  </si>
  <si>
    <t>19</t>
  </si>
  <si>
    <t>18</t>
  </si>
  <si>
    <t>Sébastien Bongard</t>
  </si>
  <si>
    <t>05</t>
  </si>
  <si>
    <t>016.609</t>
  </si>
  <si>
    <t>Giovanni Calderini</t>
  </si>
  <si>
    <t>Salle Blanche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</si>
</sst>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0C]dddd\ d\ mmmm\ yyyy"/>
    <numFmt numFmtId="189" formatCode="0.000"/>
    <numFmt numFmtId="190" formatCode="0.0000"/>
    <numFmt numFmtId="191" formatCode="0.0"/>
    <numFmt numFmtId="192" formatCode="0.00000"/>
    <numFmt numFmtId="193" formatCode="#,##0_m\3"/>
    <numFmt numFmtId="194" formatCode="0.00&quot; m3&quot;"/>
    <numFmt numFmtId="195" formatCode="0.00&quot; m²&quot;"/>
    <numFmt numFmtId="196" formatCode="#,##0.00&quot;ml&quot;"/>
    <numFmt numFmtId="197" formatCode="#,##0.00&quot;m3&quot;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ansSerif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2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0" fillId="0" borderId="25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2" fontId="0" fillId="0" borderId="28" xfId="0" applyNumberForma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4" borderId="39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41" xfId="0" applyFill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5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top" wrapText="1"/>
    </xf>
    <xf numFmtId="0" fontId="0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2" fontId="0" fillId="0" borderId="64" xfId="0" applyNumberForma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3" fontId="0" fillId="0" borderId="63" xfId="0" applyNumberFormat="1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center" wrapText="1"/>
    </xf>
    <xf numFmtId="2" fontId="0" fillId="0" borderId="67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/>
    </xf>
    <xf numFmtId="0" fontId="0" fillId="0" borderId="7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73" xfId="0" applyFont="1" applyBorder="1" applyAlignment="1">
      <alignment horizontal="center" vertical="center" wrapText="1"/>
    </xf>
    <xf numFmtId="0" fontId="0" fillId="34" borderId="69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79" xfId="0" applyFont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top" wrapText="1"/>
    </xf>
    <xf numFmtId="2" fontId="0" fillId="0" borderId="65" xfId="0" applyNumberFormat="1" applyFont="1" applyFill="1" applyBorder="1" applyAlignment="1">
      <alignment horizontal="center" vertical="top" wrapText="1"/>
    </xf>
    <xf numFmtId="2" fontId="0" fillId="0" borderId="29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1" fillId="37" borderId="80" xfId="0" applyFont="1" applyFill="1" applyBorder="1" applyAlignment="1">
      <alignment horizontal="left"/>
    </xf>
    <xf numFmtId="0" fontId="1" fillId="37" borderId="81" xfId="0" applyFont="1" applyFill="1" applyBorder="1" applyAlignment="1">
      <alignment horizontal="center"/>
    </xf>
    <xf numFmtId="0" fontId="11" fillId="37" borderId="81" xfId="0" applyFont="1" applyFill="1" applyBorder="1" applyAlignment="1">
      <alignment horizontal="right"/>
    </xf>
    <xf numFmtId="0" fontId="11" fillId="37" borderId="81" xfId="0" applyFont="1" applyFill="1" applyBorder="1" applyAlignment="1">
      <alignment horizontal="center"/>
    </xf>
    <xf numFmtId="0" fontId="1" fillId="37" borderId="82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center"/>
    </xf>
    <xf numFmtId="0" fontId="1" fillId="37" borderId="83" xfId="0" applyFont="1" applyFill="1" applyBorder="1" applyAlignment="1">
      <alignment horizontal="left"/>
    </xf>
    <xf numFmtId="0" fontId="1" fillId="37" borderId="84" xfId="0" applyFont="1" applyFill="1" applyBorder="1" applyAlignment="1">
      <alignment horizontal="center"/>
    </xf>
    <xf numFmtId="0" fontId="1" fillId="37" borderId="84" xfId="0" applyFont="1" applyFill="1" applyBorder="1" applyAlignment="1">
      <alignment horizontal="right"/>
    </xf>
    <xf numFmtId="0" fontId="11" fillId="37" borderId="84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4" xfId="0" applyNumberFormat="1" applyFont="1" applyFill="1" applyBorder="1" applyAlignment="1">
      <alignment horizontal="center" vertical="top" wrapText="1"/>
    </xf>
    <xf numFmtId="4" fontId="0" fillId="0" borderId="63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 wrapText="1"/>
    </xf>
    <xf numFmtId="49" fontId="0" fillId="0" borderId="63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48" xfId="0" applyNumberFormat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63" xfId="0" applyNumberForma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49" fontId="0" fillId="0" borderId="48" xfId="0" applyNumberForma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2" fontId="0" fillId="0" borderId="85" xfId="0" applyNumberForma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3" fontId="0" fillId="0" borderId="48" xfId="0" applyNumberFormat="1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2" fontId="0" fillId="0" borderId="87" xfId="0" applyNumberFormat="1" applyFont="1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2" fillId="34" borderId="88" xfId="0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/>
    </xf>
    <xf numFmtId="0" fontId="0" fillId="34" borderId="89" xfId="0" applyFont="1" applyFill="1" applyBorder="1" applyAlignment="1">
      <alignment horizontal="center"/>
    </xf>
    <xf numFmtId="0" fontId="0" fillId="34" borderId="90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64" xfId="0" applyNumberFormat="1" applyFont="1" applyFill="1" applyBorder="1" applyAlignment="1">
      <alignment horizontal="center" vertical="top" wrapText="1"/>
    </xf>
    <xf numFmtId="0" fontId="17" fillId="37" borderId="81" xfId="0" applyFont="1" applyFill="1" applyBorder="1" applyAlignment="1">
      <alignment horizontal="left"/>
    </xf>
    <xf numFmtId="0" fontId="8" fillId="34" borderId="91" xfId="0" applyFont="1" applyFill="1" applyBorder="1" applyAlignment="1">
      <alignment vertical="center"/>
    </xf>
    <xf numFmtId="2" fontId="18" fillId="38" borderId="13" xfId="0" applyNumberFormat="1" applyFont="1" applyFill="1" applyBorder="1" applyAlignment="1">
      <alignment horizontal="center" vertical="top" wrapText="1"/>
    </xf>
    <xf numFmtId="2" fontId="18" fillId="38" borderId="27" xfId="0" applyNumberFormat="1" applyFont="1" applyFill="1" applyBorder="1" applyAlignment="1">
      <alignment horizontal="center" vertical="top" wrapText="1"/>
    </xf>
    <xf numFmtId="4" fontId="9" fillId="33" borderId="92" xfId="0" applyNumberFormat="1" applyFont="1" applyFill="1" applyBorder="1" applyAlignment="1">
      <alignment vertical="center"/>
    </xf>
    <xf numFmtId="4" fontId="9" fillId="33" borderId="91" xfId="0" applyNumberFormat="1" applyFont="1" applyFill="1" applyBorder="1" applyAlignment="1">
      <alignment vertical="center"/>
    </xf>
    <xf numFmtId="4" fontId="18" fillId="38" borderId="14" xfId="0" applyNumberFormat="1" applyFont="1" applyFill="1" applyBorder="1" applyAlignment="1">
      <alignment horizontal="center" vertical="top" wrapText="1"/>
    </xf>
    <xf numFmtId="4" fontId="18" fillId="38" borderId="19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4" fontId="9" fillId="33" borderId="93" xfId="0" applyNumberFormat="1" applyFont="1" applyFill="1" applyBorder="1" applyAlignment="1">
      <alignment horizontal="center" vertical="center"/>
    </xf>
    <xf numFmtId="0" fontId="15" fillId="34" borderId="93" xfId="0" applyFont="1" applyFill="1" applyBorder="1" applyAlignment="1">
      <alignment vertical="center"/>
    </xf>
    <xf numFmtId="0" fontId="15" fillId="34" borderId="92" xfId="0" applyFont="1" applyFill="1" applyBorder="1" applyAlignment="1">
      <alignment vertical="center"/>
    </xf>
    <xf numFmtId="0" fontId="9" fillId="35" borderId="93" xfId="0" applyFont="1" applyFill="1" applyBorder="1" applyAlignment="1">
      <alignment vertical="center"/>
    </xf>
    <xf numFmtId="0" fontId="9" fillId="35" borderId="92" xfId="0" applyFont="1" applyFill="1" applyBorder="1" applyAlignment="1">
      <alignment vertical="center"/>
    </xf>
    <xf numFmtId="4" fontId="9" fillId="33" borderId="9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37" borderId="94" xfId="0" applyFont="1" applyFill="1" applyBorder="1" applyAlignment="1">
      <alignment horizontal="center"/>
    </xf>
    <xf numFmtId="3" fontId="16" fillId="37" borderId="95" xfId="0" applyNumberFormat="1" applyFont="1" applyFill="1" applyBorder="1" applyAlignment="1">
      <alignment horizontal="center"/>
    </xf>
    <xf numFmtId="3" fontId="0" fillId="37" borderId="95" xfId="0" applyNumberFormat="1" applyFont="1" applyFill="1" applyBorder="1" applyAlignment="1">
      <alignment horizontal="center"/>
    </xf>
    <xf numFmtId="4" fontId="0" fillId="37" borderId="9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0" fillId="37" borderId="95" xfId="0" applyNumberFormat="1" applyFont="1" applyFill="1" applyBorder="1" applyAlignment="1">
      <alignment horizontal="center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86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2" fontId="18" fillId="38" borderId="62" xfId="0" applyNumberFormat="1" applyFont="1" applyFill="1" applyBorder="1" applyAlignment="1">
      <alignment horizontal="center" vertical="top" wrapText="1"/>
    </xf>
    <xf numFmtId="4" fontId="18" fillId="38" borderId="63" xfId="0" applyNumberFormat="1" applyFont="1" applyFill="1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2" fontId="0" fillId="0" borderId="100" xfId="0" applyNumberFormat="1" applyFill="1" applyBorder="1" applyAlignment="1">
      <alignment horizontal="center" vertical="top" wrapText="1"/>
    </xf>
    <xf numFmtId="2" fontId="18" fillId="38" borderId="36" xfId="0" applyNumberFormat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center" vertical="top" wrapText="1"/>
    </xf>
    <xf numFmtId="4" fontId="18" fillId="38" borderId="22" xfId="0" applyNumberFormat="1" applyFont="1" applyFill="1" applyBorder="1" applyAlignment="1">
      <alignment horizontal="center" vertical="top" wrapText="1"/>
    </xf>
    <xf numFmtId="2" fontId="0" fillId="0" borderId="95" xfId="0" applyNumberFormat="1" applyFont="1" applyFill="1" applyBorder="1" applyAlignment="1">
      <alignment horizontal="center" vertical="top" wrapText="1"/>
    </xf>
    <xf numFmtId="0" fontId="0" fillId="0" borderId="95" xfId="0" applyFill="1" applyBorder="1" applyAlignment="1">
      <alignment horizontal="center" vertical="top" wrapText="1"/>
    </xf>
    <xf numFmtId="2" fontId="18" fillId="38" borderId="47" xfId="0" applyNumberFormat="1" applyFont="1" applyFill="1" applyBorder="1" applyAlignment="1">
      <alignment horizontal="center" vertical="top" wrapText="1"/>
    </xf>
    <xf numFmtId="4" fontId="0" fillId="0" borderId="48" xfId="0" applyNumberFormat="1" applyFont="1" applyFill="1" applyBorder="1" applyAlignment="1">
      <alignment horizontal="center" vertical="top" wrapText="1"/>
    </xf>
    <xf numFmtId="4" fontId="18" fillId="38" borderId="48" xfId="0" applyNumberFormat="1" applyFont="1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0" fillId="0" borderId="102" xfId="0" applyBorder="1" applyAlignment="1">
      <alignment horizontal="center" vertical="top" wrapText="1"/>
    </xf>
    <xf numFmtId="0" fontId="0" fillId="0" borderId="99" xfId="0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49" fontId="0" fillId="0" borderId="51" xfId="0" applyNumberFormat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2" fontId="0" fillId="0" borderId="98" xfId="0" applyNumberFormat="1" applyFill="1" applyBorder="1" applyAlignment="1">
      <alignment horizontal="center" vertical="top" wrapText="1"/>
    </xf>
    <xf numFmtId="2" fontId="0" fillId="0" borderId="28" xfId="0" applyNumberFormat="1" applyFont="1" applyFill="1" applyBorder="1" applyAlignment="1">
      <alignment horizontal="center" vertical="top" wrapText="1"/>
    </xf>
    <xf numFmtId="3" fontId="0" fillId="0" borderId="28" xfId="0" applyNumberFormat="1" applyFont="1" applyFill="1" applyBorder="1" applyAlignment="1">
      <alignment horizontal="center" vertical="top" wrapText="1"/>
    </xf>
    <xf numFmtId="0" fontId="0" fillId="0" borderId="81" xfId="0" applyFont="1" applyBorder="1" applyAlignment="1">
      <alignment horizontal="center"/>
    </xf>
    <xf numFmtId="43" fontId="7" fillId="0" borderId="47" xfId="47" applyFont="1" applyBorder="1" applyAlignment="1">
      <alignment horizontal="center" vertical="top" wrapText="1"/>
    </xf>
    <xf numFmtId="0" fontId="0" fillId="0" borderId="86" xfId="0" applyFill="1" applyBorder="1" applyAlignment="1">
      <alignment horizontal="center" vertical="top" wrapText="1"/>
    </xf>
    <xf numFmtId="196" fontId="0" fillId="0" borderId="14" xfId="0" applyNumberFormat="1" applyFont="1" applyFill="1" applyBorder="1" applyAlignment="1">
      <alignment horizontal="center" vertical="top" wrapText="1"/>
    </xf>
    <xf numFmtId="197" fontId="0" fillId="0" borderId="14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49" fontId="0" fillId="0" borderId="4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49" fontId="0" fillId="0" borderId="63" xfId="0" applyNumberFormat="1" applyFont="1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2" fontId="18" fillId="38" borderId="13" xfId="0" applyNumberFormat="1" applyFon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3" fontId="0" fillId="0" borderId="63" xfId="0" applyNumberFormat="1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4" fontId="0" fillId="0" borderId="63" xfId="0" applyNumberFormat="1" applyFont="1" applyFill="1" applyBorder="1" applyAlignment="1">
      <alignment horizontal="center" vertical="top" wrapText="1"/>
    </xf>
    <xf numFmtId="4" fontId="18" fillId="38" borderId="14" xfId="0" applyNumberFormat="1" applyFont="1" applyFill="1" applyBorder="1" applyAlignment="1">
      <alignment horizontal="center" vertical="top" wrapText="1"/>
    </xf>
    <xf numFmtId="2" fontId="0" fillId="0" borderId="65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51" xfId="0" applyNumberFormat="1" applyFont="1" applyBorder="1" applyAlignment="1">
      <alignment horizontal="center" vertical="top" wrapText="1"/>
    </xf>
    <xf numFmtId="49" fontId="0" fillId="0" borderId="48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48" xfId="0" applyNumberFormat="1" applyFont="1" applyFill="1" applyBorder="1" applyAlignment="1">
      <alignment horizontal="center" vertical="top" wrapText="1"/>
    </xf>
    <xf numFmtId="49" fontId="0" fillId="0" borderId="63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2" fontId="0" fillId="0" borderId="65" xfId="0" applyNumberFormat="1" applyFont="1" applyFill="1" applyBorder="1" applyAlignment="1">
      <alignment horizontal="center" vertical="top" wrapText="1"/>
    </xf>
    <xf numFmtId="4" fontId="0" fillId="0" borderId="63" xfId="0" applyNumberFormat="1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3" fontId="0" fillId="0" borderId="63" xfId="0" applyNumberFormat="1" applyFont="1" applyFill="1" applyBorder="1" applyAlignment="1">
      <alignment horizontal="center" vertical="top" wrapText="1"/>
    </xf>
    <xf numFmtId="0" fontId="0" fillId="39" borderId="14" xfId="0" applyFill="1" applyBorder="1" applyAlignment="1">
      <alignment horizontal="center" vertical="top" wrapText="1"/>
    </xf>
    <xf numFmtId="49" fontId="0" fillId="39" borderId="48" xfId="0" applyNumberFormat="1" applyFill="1" applyBorder="1" applyAlignment="1">
      <alignment horizontal="center" vertical="top" wrapText="1"/>
    </xf>
    <xf numFmtId="0" fontId="0" fillId="39" borderId="63" xfId="0" applyFill="1" applyBorder="1" applyAlignment="1">
      <alignment horizontal="center" vertical="top" wrapText="1"/>
    </xf>
    <xf numFmtId="49" fontId="2" fillId="39" borderId="85" xfId="0" applyNumberFormat="1" applyFont="1" applyFill="1" applyBorder="1" applyAlignment="1">
      <alignment horizontal="center" vertical="top" wrapText="1"/>
    </xf>
    <xf numFmtId="0" fontId="0" fillId="39" borderId="62" xfId="0" applyFont="1" applyFill="1" applyBorder="1" applyAlignment="1">
      <alignment horizontal="center" vertical="top" wrapText="1"/>
    </xf>
    <xf numFmtId="0" fontId="0" fillId="39" borderId="63" xfId="0" applyFont="1" applyFill="1" applyBorder="1" applyAlignment="1">
      <alignment horizontal="center" vertical="top" wrapText="1"/>
    </xf>
    <xf numFmtId="49" fontId="0" fillId="39" borderId="63" xfId="0" applyNumberFormat="1" applyFill="1" applyBorder="1" applyAlignment="1">
      <alignment horizontal="center" vertical="top" wrapText="1"/>
    </xf>
    <xf numFmtId="0" fontId="0" fillId="39" borderId="48" xfId="0" applyFill="1" applyBorder="1" applyAlignment="1">
      <alignment horizontal="center" vertical="top" wrapText="1"/>
    </xf>
    <xf numFmtId="0" fontId="0" fillId="39" borderId="62" xfId="0" applyFont="1" applyFill="1" applyBorder="1" applyAlignment="1">
      <alignment horizontal="center" vertical="top" wrapText="1"/>
    </xf>
    <xf numFmtId="0" fontId="0" fillId="39" borderId="63" xfId="0" applyFont="1" applyFill="1" applyBorder="1" applyAlignment="1">
      <alignment horizontal="center" vertical="top" wrapText="1"/>
    </xf>
    <xf numFmtId="0" fontId="0" fillId="39" borderId="64" xfId="0" applyFont="1" applyFill="1" applyBorder="1" applyAlignment="1">
      <alignment horizontal="center" vertical="top" wrapText="1"/>
    </xf>
    <xf numFmtId="0" fontId="0" fillId="39" borderId="47" xfId="0" applyFont="1" applyFill="1" applyBorder="1" applyAlignment="1">
      <alignment horizontal="center" vertical="top" wrapText="1"/>
    </xf>
    <xf numFmtId="49" fontId="0" fillId="39" borderId="63" xfId="0" applyNumberFormat="1" applyFont="1" applyFill="1" applyBorder="1" applyAlignment="1">
      <alignment horizontal="center" vertical="top" wrapText="1"/>
    </xf>
    <xf numFmtId="49" fontId="2" fillId="39" borderId="64" xfId="0" applyNumberFormat="1" applyFont="1" applyFill="1" applyBorder="1" applyAlignment="1">
      <alignment horizontal="center" vertical="top" wrapText="1"/>
    </xf>
    <xf numFmtId="0" fontId="0" fillId="40" borderId="64" xfId="0" applyFont="1" applyFill="1" applyBorder="1" applyAlignment="1">
      <alignment horizontal="center" vertical="top" wrapText="1"/>
    </xf>
    <xf numFmtId="49" fontId="0" fillId="40" borderId="63" xfId="0" applyNumberFormat="1" applyFont="1" applyFill="1" applyBorder="1" applyAlignment="1">
      <alignment horizontal="center" vertical="top" wrapText="1"/>
    </xf>
    <xf numFmtId="0" fontId="0" fillId="40" borderId="63" xfId="0" applyFont="1" applyFill="1" applyBorder="1" applyAlignment="1">
      <alignment horizontal="center" vertical="top" wrapText="1"/>
    </xf>
    <xf numFmtId="0" fontId="0" fillId="40" borderId="62" xfId="0" applyFont="1" applyFill="1" applyBorder="1" applyAlignment="1">
      <alignment horizontal="center" vertical="top" wrapText="1"/>
    </xf>
    <xf numFmtId="49" fontId="2" fillId="40" borderId="85" xfId="0" applyNumberFormat="1" applyFont="1" applyFill="1" applyBorder="1" applyAlignment="1">
      <alignment horizontal="center" vertical="top" wrapText="1"/>
    </xf>
    <xf numFmtId="49" fontId="0" fillId="40" borderId="48" xfId="0" applyNumberFormat="1" applyFill="1" applyBorder="1" applyAlignment="1">
      <alignment horizontal="center" vertical="top" wrapText="1"/>
    </xf>
    <xf numFmtId="0" fontId="0" fillId="40" borderId="48" xfId="0" applyFill="1" applyBorder="1" applyAlignment="1">
      <alignment horizontal="center" vertical="top" wrapText="1"/>
    </xf>
    <xf numFmtId="0" fontId="0" fillId="40" borderId="14" xfId="0" applyFill="1" applyBorder="1" applyAlignment="1">
      <alignment horizontal="center" vertical="top" wrapText="1"/>
    </xf>
    <xf numFmtId="0" fontId="0" fillId="40" borderId="63" xfId="0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0" fontId="0" fillId="40" borderId="64" xfId="0" applyFill="1" applyBorder="1" applyAlignment="1">
      <alignment horizontal="center" vertical="top" wrapText="1"/>
    </xf>
    <xf numFmtId="0" fontId="0" fillId="40" borderId="48" xfId="0" applyFont="1" applyFill="1" applyBorder="1" applyAlignment="1">
      <alignment horizontal="center" vertical="top" wrapText="1"/>
    </xf>
    <xf numFmtId="0" fontId="0" fillId="40" borderId="47" xfId="0" applyFont="1" applyFill="1" applyBorder="1" applyAlignment="1">
      <alignment horizontal="center" vertical="top" wrapText="1"/>
    </xf>
    <xf numFmtId="0" fontId="0" fillId="40" borderId="62" xfId="0" applyFont="1" applyFill="1" applyBorder="1" applyAlignment="1">
      <alignment horizontal="center" vertical="top" wrapText="1"/>
    </xf>
    <xf numFmtId="49" fontId="0" fillId="0" borderId="48" xfId="0" applyNumberFormat="1" applyFont="1" applyBorder="1" applyAlignment="1">
      <alignment horizontal="center" vertical="top" wrapText="1"/>
    </xf>
    <xf numFmtId="0" fontId="0" fillId="40" borderId="63" xfId="0" applyFont="1" applyFill="1" applyBorder="1" applyAlignment="1">
      <alignment horizontal="center" vertical="top" wrapText="1"/>
    </xf>
    <xf numFmtId="49" fontId="0" fillId="40" borderId="63" xfId="0" applyNumberFormat="1" applyFill="1" applyBorder="1" applyAlignment="1">
      <alignment horizontal="center" vertical="top" wrapText="1"/>
    </xf>
    <xf numFmtId="0" fontId="0" fillId="40" borderId="47" xfId="0" applyFont="1" applyFill="1" applyBorder="1" applyAlignment="1">
      <alignment horizontal="center" vertical="top" wrapText="1"/>
    </xf>
    <xf numFmtId="0" fontId="0" fillId="40" borderId="13" xfId="0" applyFont="1" applyFill="1" applyBorder="1" applyAlignment="1">
      <alignment horizontal="center" vertical="top" wrapText="1"/>
    </xf>
    <xf numFmtId="0" fontId="0" fillId="40" borderId="14" xfId="0" applyFont="1" applyFill="1" applyBorder="1" applyAlignment="1">
      <alignment horizontal="center" vertical="top" wrapText="1"/>
    </xf>
    <xf numFmtId="49" fontId="0" fillId="40" borderId="14" xfId="0" applyNumberFormat="1" applyFill="1" applyBorder="1" applyAlignment="1">
      <alignment horizontal="center" vertical="top" wrapText="1"/>
    </xf>
    <xf numFmtId="0" fontId="0" fillId="40" borderId="25" xfId="0" applyFont="1" applyFill="1" applyBorder="1" applyAlignment="1">
      <alignment horizontal="center" vertical="top" wrapText="1"/>
    </xf>
    <xf numFmtId="0" fontId="0" fillId="40" borderId="48" xfId="0" applyFont="1" applyFill="1" applyBorder="1" applyAlignment="1">
      <alignment horizontal="center" vertical="top" wrapText="1"/>
    </xf>
    <xf numFmtId="0" fontId="0" fillId="40" borderId="85" xfId="0" applyFont="1" applyFill="1" applyBorder="1" applyAlignment="1">
      <alignment horizontal="center" vertical="top" wrapText="1"/>
    </xf>
    <xf numFmtId="49" fontId="2" fillId="40" borderId="64" xfId="0" applyNumberFormat="1" applyFont="1" applyFill="1" applyBorder="1" applyAlignment="1">
      <alignment horizontal="center" vertical="top" wrapText="1"/>
    </xf>
    <xf numFmtId="49" fontId="2" fillId="40" borderId="25" xfId="0" applyNumberFormat="1" applyFont="1" applyFill="1" applyBorder="1" applyAlignment="1">
      <alignment horizontal="center" vertical="top" wrapText="1"/>
    </xf>
    <xf numFmtId="0" fontId="0" fillId="40" borderId="19" xfId="0" applyFill="1" applyBorder="1" applyAlignment="1">
      <alignment horizontal="center" vertical="top" wrapText="1"/>
    </xf>
    <xf numFmtId="49" fontId="0" fillId="40" borderId="19" xfId="0" applyNumberFormat="1" applyFill="1" applyBorder="1" applyAlignment="1">
      <alignment horizontal="center" vertical="top" wrapText="1"/>
    </xf>
    <xf numFmtId="0" fontId="0" fillId="40" borderId="19" xfId="0" applyFont="1" applyFill="1" applyBorder="1" applyAlignment="1">
      <alignment horizontal="center" vertical="top" wrapText="1"/>
    </xf>
    <xf numFmtId="49" fontId="2" fillId="40" borderId="28" xfId="0" applyNumberFormat="1" applyFont="1" applyFill="1" applyBorder="1" applyAlignment="1">
      <alignment horizontal="center" vertical="top" wrapText="1"/>
    </xf>
    <xf numFmtId="0" fontId="0" fillId="40" borderId="27" xfId="0" applyFont="1" applyFill="1" applyBorder="1" applyAlignment="1">
      <alignment horizontal="center" vertical="top" wrapText="1"/>
    </xf>
    <xf numFmtId="49" fontId="0" fillId="40" borderId="19" xfId="0" applyNumberFormat="1" applyFont="1" applyFill="1" applyBorder="1" applyAlignment="1">
      <alignment horizontal="center" vertical="top" wrapText="1"/>
    </xf>
    <xf numFmtId="0" fontId="0" fillId="40" borderId="28" xfId="0" applyFont="1" applyFill="1" applyBorder="1" applyAlignment="1">
      <alignment horizontal="center" vertical="top" wrapText="1"/>
    </xf>
    <xf numFmtId="0" fontId="0" fillId="40" borderId="14" xfId="0" applyFont="1" applyFill="1" applyBorder="1" applyAlignment="1">
      <alignment horizontal="center" vertical="top" wrapText="1"/>
    </xf>
    <xf numFmtId="49" fontId="0" fillId="4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40" borderId="14" xfId="0" applyNumberFormat="1" applyFont="1" applyFill="1" applyBorder="1" applyAlignment="1">
      <alignment horizontal="center" vertical="top" wrapText="1"/>
    </xf>
    <xf numFmtId="0" fontId="0" fillId="41" borderId="48" xfId="0" applyFill="1" applyBorder="1" applyAlignment="1">
      <alignment horizontal="center" vertical="top" wrapText="1"/>
    </xf>
    <xf numFmtId="49" fontId="0" fillId="41" borderId="48" xfId="0" applyNumberFormat="1" applyFill="1" applyBorder="1" applyAlignment="1">
      <alignment horizontal="center" vertical="top" wrapText="1"/>
    </xf>
    <xf numFmtId="0" fontId="0" fillId="41" borderId="63" xfId="0" applyFill="1" applyBorder="1" applyAlignment="1">
      <alignment horizontal="center" vertical="top" wrapText="1"/>
    </xf>
    <xf numFmtId="49" fontId="2" fillId="41" borderId="85" xfId="0" applyNumberFormat="1" applyFont="1" applyFill="1" applyBorder="1" applyAlignment="1">
      <alignment horizontal="center" vertical="top" wrapText="1"/>
    </xf>
    <xf numFmtId="0" fontId="0" fillId="41" borderId="62" xfId="0" applyFont="1" applyFill="1" applyBorder="1" applyAlignment="1">
      <alignment horizontal="center" vertical="top" wrapText="1"/>
    </xf>
    <xf numFmtId="0" fontId="0" fillId="41" borderId="63" xfId="0" applyFont="1" applyFill="1" applyBorder="1" applyAlignment="1">
      <alignment horizontal="center" vertical="top" wrapText="1"/>
    </xf>
    <xf numFmtId="49" fontId="0" fillId="41" borderId="63" xfId="0" applyNumberFormat="1" applyFill="1" applyBorder="1" applyAlignment="1">
      <alignment horizontal="center" vertical="top" wrapText="1"/>
    </xf>
    <xf numFmtId="0" fontId="0" fillId="41" borderId="64" xfId="0" applyFont="1" applyFill="1" applyBorder="1" applyAlignment="1">
      <alignment horizontal="center" vertical="top" wrapText="1"/>
    </xf>
    <xf numFmtId="49" fontId="0" fillId="41" borderId="63" xfId="0" applyNumberFormat="1" applyFont="1" applyFill="1" applyBorder="1" applyAlignment="1">
      <alignment horizontal="center" vertical="top" wrapText="1"/>
    </xf>
    <xf numFmtId="49" fontId="2" fillId="41" borderId="64" xfId="0" applyNumberFormat="1" applyFont="1" applyFill="1" applyBorder="1" applyAlignment="1">
      <alignment horizontal="center" vertical="top" wrapText="1"/>
    </xf>
    <xf numFmtId="0" fontId="8" fillId="34" borderId="93" xfId="0" applyFont="1" applyFill="1" applyBorder="1" applyAlignment="1">
      <alignment horizontal="center" vertical="center" wrapText="1"/>
    </xf>
    <xf numFmtId="0" fontId="8" fillId="34" borderId="92" xfId="0" applyFont="1" applyFill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" fillId="36" borderId="0" xfId="0" applyFont="1" applyFill="1" applyBorder="1" applyAlignment="1">
      <alignment horizontal="center" vertical="center"/>
    </xf>
    <xf numFmtId="0" fontId="1" fillId="36" borderId="95" xfId="0" applyFont="1" applyFill="1" applyBorder="1" applyAlignment="1">
      <alignment horizontal="center" vertical="center"/>
    </xf>
    <xf numFmtId="194" fontId="0" fillId="0" borderId="17" xfId="0" applyNumberFormat="1" applyBorder="1" applyAlignment="1">
      <alignment horizontal="center" vertical="center" wrapText="1"/>
    </xf>
    <xf numFmtId="194" fontId="0" fillId="0" borderId="26" xfId="0" applyNumberFormat="1" applyBorder="1" applyAlignment="1">
      <alignment horizontal="center" vertical="center" wrapText="1"/>
    </xf>
    <xf numFmtId="0" fontId="1" fillId="35" borderId="93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90" xfId="0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95" fontId="0" fillId="0" borderId="15" xfId="0" applyNumberFormat="1" applyFill="1" applyBorder="1" applyAlignment="1">
      <alignment horizontal="center" vertical="center" wrapText="1"/>
    </xf>
    <xf numFmtId="195" fontId="0" fillId="0" borderId="116" xfId="0" applyNumberFormat="1" applyFill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95" fontId="0" fillId="0" borderId="15" xfId="0" applyNumberFormat="1" applyBorder="1" applyAlignment="1">
      <alignment horizontal="center" vertical="center" wrapText="1"/>
    </xf>
    <xf numFmtId="195" fontId="0" fillId="0" borderId="116" xfId="0" applyNumberFormat="1" applyBorder="1" applyAlignment="1">
      <alignment horizontal="center" vertical="center" wrapText="1"/>
    </xf>
    <xf numFmtId="195" fontId="0" fillId="0" borderId="18" xfId="0" applyNumberFormat="1" applyBorder="1" applyAlignment="1">
      <alignment horizontal="center" vertical="center" wrapText="1"/>
    </xf>
    <xf numFmtId="195" fontId="0" fillId="0" borderId="29" xfId="0" applyNumberForma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35" borderId="93" xfId="0" applyFont="1" applyFill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94" fontId="0" fillId="0" borderId="46" xfId="0" applyNumberFormat="1" applyBorder="1" applyAlignment="1">
      <alignment horizontal="center" vertical="center" wrapText="1"/>
    </xf>
    <xf numFmtId="194" fontId="0" fillId="0" borderId="87" xfId="0" applyNumberFormat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195" fontId="9" fillId="0" borderId="93" xfId="0" applyNumberFormat="1" applyFont="1" applyFill="1" applyBorder="1" applyAlignment="1">
      <alignment horizontal="center" vertical="center" wrapText="1"/>
    </xf>
    <xf numFmtId="195" fontId="9" fillId="0" borderId="92" xfId="0" applyNumberFormat="1" applyFont="1" applyFill="1" applyBorder="1" applyAlignment="1">
      <alignment horizontal="center" vertical="center" wrapText="1"/>
    </xf>
    <xf numFmtId="195" fontId="0" fillId="0" borderId="18" xfId="0" applyNumberFormat="1" applyFill="1" applyBorder="1" applyAlignment="1">
      <alignment horizontal="center" vertical="center" wrapText="1"/>
    </xf>
    <xf numFmtId="195" fontId="0" fillId="0" borderId="29" xfId="0" applyNumberForma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09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9" xfId="0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41" borderId="48" xfId="0" applyFont="1" applyFill="1" applyBorder="1" applyAlignment="1">
      <alignment horizontal="center" vertical="top" wrapText="1"/>
    </xf>
    <xf numFmtId="0" fontId="0" fillId="41" borderId="47" xfId="0" applyFont="1" applyFill="1" applyBorder="1" applyAlignment="1">
      <alignment horizontal="center" vertical="top" wrapText="1"/>
    </xf>
    <xf numFmtId="49" fontId="0" fillId="41" borderId="48" xfId="0" applyNumberFormat="1" applyFont="1" applyFill="1" applyBorder="1" applyAlignment="1">
      <alignment horizontal="center" vertical="top" wrapText="1"/>
    </xf>
    <xf numFmtId="0" fontId="0" fillId="41" borderId="85" xfId="0" applyFont="1" applyFill="1" applyBorder="1" applyAlignment="1">
      <alignment horizontal="center" vertical="top" wrapText="1"/>
    </xf>
    <xf numFmtId="0" fontId="2" fillId="41" borderId="85" xfId="0" applyFont="1" applyFill="1" applyBorder="1" applyAlignment="1">
      <alignment horizontal="center" vertical="top" wrapText="1"/>
    </xf>
    <xf numFmtId="0" fontId="0" fillId="41" borderId="25" xfId="0" applyFont="1" applyFill="1" applyBorder="1" applyAlignment="1">
      <alignment horizontal="center" vertical="top" wrapText="1"/>
    </xf>
    <xf numFmtId="0" fontId="0" fillId="41" borderId="19" xfId="0" applyFill="1" applyBorder="1" applyAlignment="1">
      <alignment horizontal="center" vertical="top" wrapText="1"/>
    </xf>
    <xf numFmtId="49" fontId="0" fillId="41" borderId="19" xfId="0" applyNumberForma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49" fontId="2" fillId="41" borderId="28" xfId="0" applyNumberFormat="1" applyFont="1" applyFill="1" applyBorder="1" applyAlignment="1">
      <alignment horizontal="center" vertical="top" wrapText="1"/>
    </xf>
    <xf numFmtId="0" fontId="0" fillId="41" borderId="27" xfId="0" applyFont="1" applyFill="1" applyBorder="1" applyAlignment="1">
      <alignment horizontal="center" vertical="top" wrapText="1"/>
    </xf>
    <xf numFmtId="49" fontId="0" fillId="41" borderId="19" xfId="0" applyNumberFormat="1" applyFont="1" applyFill="1" applyBorder="1" applyAlignment="1">
      <alignment horizontal="center" vertical="top" wrapText="1"/>
    </xf>
    <xf numFmtId="0" fontId="0" fillId="41" borderId="28" xfId="0" applyFont="1" applyFill="1" applyBorder="1" applyAlignment="1">
      <alignment horizontal="center" vertical="top" wrapText="1"/>
    </xf>
    <xf numFmtId="0" fontId="0" fillId="41" borderId="14" xfId="0" applyFont="1" applyFill="1" applyBorder="1" applyAlignment="1">
      <alignment horizontal="center" vertical="top" wrapText="1"/>
    </xf>
    <xf numFmtId="49" fontId="2" fillId="41" borderId="25" xfId="0" applyNumberFormat="1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0" fillId="41" borderId="14" xfId="0" applyNumberFormat="1" applyFont="1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49" fontId="0" fillId="41" borderId="14" xfId="0" applyNumberFormat="1" applyFill="1" applyBorder="1" applyAlignment="1">
      <alignment horizontal="center" vertical="top" wrapText="1"/>
    </xf>
    <xf numFmtId="0" fontId="0" fillId="41" borderId="67" xfId="0" applyFont="1" applyFill="1" applyBorder="1" applyAlignment="1">
      <alignment horizontal="center" vertical="top" wrapText="1"/>
    </xf>
    <xf numFmtId="0" fontId="0" fillId="41" borderId="22" xfId="0" applyFont="1" applyFill="1" applyBorder="1" applyAlignment="1">
      <alignment horizontal="center" vertical="top" wrapText="1"/>
    </xf>
    <xf numFmtId="49" fontId="0" fillId="41" borderId="22" xfId="0" applyNumberFormat="1" applyFill="1" applyBorder="1" applyAlignment="1">
      <alignment horizontal="center" vertical="top" wrapText="1"/>
    </xf>
    <xf numFmtId="0" fontId="0" fillId="41" borderId="100" xfId="0" applyFont="1" applyFill="1" applyBorder="1" applyAlignment="1">
      <alignment horizontal="center" vertical="top" wrapText="1"/>
    </xf>
    <xf numFmtId="0" fontId="0" fillId="41" borderId="31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ps2\SO\Documents%20and%20Settings\gfuentes\Local%20Settings\Temporary%20Internet%20Files\OLK8E\008-21506-GM-HF-INV-SSR-VERSION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entaire%20LPNHE%20Rez-de-Chauss&#233;e-28_04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a"/>
      <sheetName val="301b"/>
      <sheetName val="303 SALLE MACHINES"/>
      <sheetName val="512-24-34"/>
      <sheetName val="34-44-SS-04"/>
      <sheetName val="Récapitulatif des volumes"/>
      <sheetName val="Eléments spécifiques"/>
      <sheetName val="LIS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èle"/>
      <sheetName val="Salle 201"/>
      <sheetName val="Salle202"/>
      <sheetName val="Salle 203"/>
      <sheetName val="Salle 204"/>
      <sheetName val="Salle 205"/>
      <sheetName val="Salle 206"/>
      <sheetName val="Salle 207"/>
      <sheetName val="Salle 218"/>
      <sheetName val="Salle 219"/>
      <sheetName val="Salle 220"/>
      <sheetName val="Salle 221"/>
      <sheetName val="Salle 222"/>
      <sheetName val="Salle 223"/>
      <sheetName val="Salle 224"/>
      <sheetName val="Salle 225"/>
      <sheetName val="Salle 226"/>
      <sheetName val="Salle 227"/>
      <sheetName val="Salle 228"/>
      <sheetName val="Salle 229 &quot;Bleuet&quot;"/>
      <sheetName val="Salle 231 Caféteria"/>
      <sheetName val="Salle 233 Bibiliotheque"/>
      <sheetName val="Salle 234"/>
      <sheetName val="Salle 235"/>
      <sheetName val="Salle 236"/>
      <sheetName val="Salle 237"/>
      <sheetName val="Salle 238"/>
      <sheetName val="Salle 239"/>
      <sheetName val="Salle 240"/>
      <sheetName val="Salle 241"/>
      <sheetName val="Salle 242"/>
      <sheetName val="Salle 243"/>
      <sheetName val="Salle 244"/>
      <sheetName val="Salle 245"/>
      <sheetName val="Salle 246"/>
      <sheetName val="Salle 247"/>
      <sheetName val="Couloir"/>
      <sheetName val="Salle 01"/>
      <sheetName val="Salle 02"/>
      <sheetName val="Salle 03"/>
      <sheetName val="Salle 04"/>
      <sheetName val="Salle 08"/>
      <sheetName val="Salle 09"/>
      <sheetName val="Salle 10"/>
      <sheetName val="Salle 11"/>
      <sheetName val="Salle 12"/>
      <sheetName val="Salle 16 (salle fumeur)"/>
      <sheetName val="Couloir 2"/>
      <sheetName val="Salle C229"/>
      <sheetName val="Salle C230"/>
      <sheetName val="Salle C231"/>
      <sheetName val="Salle C232"/>
      <sheetName val="Salle C233"/>
      <sheetName val="Salle C234"/>
      <sheetName val="Salle C235"/>
      <sheetName val="Salle C236"/>
      <sheetName val="Salle C237"/>
      <sheetName val="Salle C238"/>
      <sheetName val="Salle C239"/>
      <sheetName val="Salle 301"/>
      <sheetName val="Salle 302"/>
      <sheetName val="Salle 303"/>
      <sheetName val="Salle 304"/>
      <sheetName val="Salle 305"/>
      <sheetName val="Salle 306"/>
      <sheetName val="Salle 307"/>
      <sheetName val="Salle 308"/>
      <sheetName val="Salle 309"/>
      <sheetName val="Salle 310"/>
      <sheetName val="Salle 310B"/>
      <sheetName val="Salle 311"/>
      <sheetName val="Salle 312"/>
      <sheetName val="Salle 313"/>
      <sheetName val="Salle 314"/>
      <sheetName val="Salle 315"/>
      <sheetName val="Salle 316"/>
      <sheetName val="Salle 317"/>
      <sheetName val="Salle 318"/>
      <sheetName val="Récapitulatif des volumes"/>
      <sheetName val="Eléments spécifiques"/>
    </sheetNames>
    <sheetDataSet>
      <sheetData sheetId="36">
        <row r="57">
          <cell r="R57">
            <v>0.27495</v>
          </cell>
        </row>
      </sheetData>
      <sheetData sheetId="54">
        <row r="36">
          <cell r="R36">
            <v>0.12264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H60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0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0</v>
      </c>
      <c r="P12" s="230">
        <f>SUMIF($L$26:$L$981,"MOB",$S$26:$S$981)</f>
        <v>0</v>
      </c>
      <c r="Q12" s="231">
        <f aca="true" t="shared" si="0" ref="Q12:Q19">O12-P12</f>
        <v>0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0</v>
      </c>
      <c r="P13" s="230">
        <f>SUMIF($L$26:$L$981,"DIV",$S$26:$S$981)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/>
      <c r="D26" s="197" t="s">
        <v>126</v>
      </c>
      <c r="E26" s="192"/>
      <c r="F26" s="197"/>
      <c r="G26" s="223"/>
      <c r="H26" s="198"/>
      <c r="I26" s="199"/>
      <c r="J26" s="200"/>
      <c r="K26" s="201"/>
      <c r="L26" s="198"/>
      <c r="M26" s="202"/>
      <c r="N26" s="202"/>
      <c r="O26" s="202"/>
      <c r="P26" s="202"/>
      <c r="Q26" s="202"/>
      <c r="R26" s="203"/>
      <c r="S26" s="228">
        <f aca="true" t="shared" si="1" ref="S26:S33">IF(T26="O",R26,0)</f>
        <v>0</v>
      </c>
      <c r="T26" s="204"/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33">IF(AD26="O",AB26,0)</f>
        <v>0</v>
      </c>
      <c r="AD26" s="208"/>
      <c r="AE26" s="209"/>
    </row>
    <row r="27" spans="1:31" s="20" customFormat="1" ht="12.75">
      <c r="A27" s="196"/>
      <c r="B27" s="197"/>
      <c r="C27" s="192"/>
      <c r="D27" s="197"/>
      <c r="E27" s="192"/>
      <c r="F27" s="197"/>
      <c r="G27" s="223"/>
      <c r="H27" s="198"/>
      <c r="I27" s="199"/>
      <c r="J27" s="200"/>
      <c r="K27" s="201"/>
      <c r="L27" s="198"/>
      <c r="M27" s="202"/>
      <c r="N27" s="202"/>
      <c r="O27" s="202"/>
      <c r="P27" s="202"/>
      <c r="Q27" s="202"/>
      <c r="R27" s="203"/>
      <c r="S27" s="228">
        <f t="shared" si="1"/>
        <v>0</v>
      </c>
      <c r="T27" s="204"/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57"/>
      <c r="B28" s="49"/>
      <c r="C28" s="192"/>
      <c r="D28" s="49"/>
      <c r="E28" s="189"/>
      <c r="F28" s="49"/>
      <c r="G28" s="224"/>
      <c r="H28" s="51"/>
      <c r="I28" s="53"/>
      <c r="J28" s="193"/>
      <c r="K28" s="54"/>
      <c r="L28" s="51"/>
      <c r="M28" s="50"/>
      <c r="N28" s="50"/>
      <c r="O28" s="50"/>
      <c r="P28" s="50"/>
      <c r="Q28" s="50"/>
      <c r="R28" s="52"/>
      <c r="S28" s="228">
        <f t="shared" si="1"/>
        <v>0</v>
      </c>
      <c r="T28" s="161"/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/>
      <c r="B29" s="197"/>
      <c r="C29" s="192"/>
      <c r="D29" s="197"/>
      <c r="E29" s="192"/>
      <c r="F29" s="197"/>
      <c r="G29" s="223"/>
      <c r="H29" s="198"/>
      <c r="I29" s="199"/>
      <c r="J29" s="200"/>
      <c r="K29" s="201"/>
      <c r="L29" s="198"/>
      <c r="M29" s="202"/>
      <c r="N29" s="202"/>
      <c r="O29" s="202"/>
      <c r="P29" s="202"/>
      <c r="Q29" s="202"/>
      <c r="R29" s="203"/>
      <c r="S29" s="228">
        <f t="shared" si="1"/>
        <v>0</v>
      </c>
      <c r="T29" s="204"/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/>
      <c r="B30" s="197"/>
      <c r="C30" s="192"/>
      <c r="D30" s="197"/>
      <c r="E30" s="192"/>
      <c r="F30" s="197"/>
      <c r="G30" s="223"/>
      <c r="H30" s="198"/>
      <c r="I30" s="199"/>
      <c r="J30" s="200"/>
      <c r="K30" s="201"/>
      <c r="L30" s="198"/>
      <c r="M30" s="202"/>
      <c r="N30" s="202"/>
      <c r="O30" s="202"/>
      <c r="P30" s="202"/>
      <c r="Q30" s="202"/>
      <c r="R30" s="203"/>
      <c r="S30" s="228">
        <f t="shared" si="1"/>
        <v>0</v>
      </c>
      <c r="T30" s="204"/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57"/>
      <c r="B31" s="49"/>
      <c r="C31" s="192"/>
      <c r="D31" s="49"/>
      <c r="E31" s="189"/>
      <c r="F31" s="49"/>
      <c r="G31" s="224"/>
      <c r="H31" s="51"/>
      <c r="I31" s="53"/>
      <c r="J31" s="193"/>
      <c r="K31" s="54"/>
      <c r="L31" s="51"/>
      <c r="M31" s="50"/>
      <c r="N31" s="50"/>
      <c r="O31" s="50"/>
      <c r="P31" s="50"/>
      <c r="Q31" s="50"/>
      <c r="R31" s="52"/>
      <c r="S31" s="228">
        <f t="shared" si="1"/>
        <v>0</v>
      </c>
      <c r="T31" s="161"/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57"/>
      <c r="B32" s="49"/>
      <c r="C32" s="189"/>
      <c r="D32" s="49"/>
      <c r="E32" s="189"/>
      <c r="F32" s="49"/>
      <c r="G32" s="224"/>
      <c r="H32" s="51"/>
      <c r="I32" s="53"/>
      <c r="J32" s="193"/>
      <c r="K32" s="54"/>
      <c r="L32" s="51"/>
      <c r="M32" s="50"/>
      <c r="N32" s="50"/>
      <c r="O32" s="50"/>
      <c r="P32" s="50"/>
      <c r="Q32" s="50"/>
      <c r="R32" s="52"/>
      <c r="S32" s="228">
        <f t="shared" si="1"/>
        <v>0</v>
      </c>
      <c r="T32" s="161"/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21"/>
      <c r="B33" s="122"/>
      <c r="C33" s="190"/>
      <c r="D33" s="122"/>
      <c r="E33" s="190"/>
      <c r="F33" s="122"/>
      <c r="G33" s="225"/>
      <c r="H33" s="123"/>
      <c r="I33" s="126"/>
      <c r="J33" s="194"/>
      <c r="K33" s="128"/>
      <c r="L33" s="123"/>
      <c r="M33" s="124"/>
      <c r="N33" s="124"/>
      <c r="O33" s="124"/>
      <c r="P33" s="124"/>
      <c r="Q33" s="124"/>
      <c r="R33" s="125"/>
      <c r="S33" s="228">
        <f t="shared" si="1"/>
        <v>0</v>
      </c>
      <c r="T33" s="162"/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21"/>
      <c r="B34" s="122"/>
      <c r="C34" s="190"/>
      <c r="D34" s="122"/>
      <c r="E34" s="190"/>
      <c r="F34" s="122"/>
      <c r="G34" s="225"/>
      <c r="H34" s="123"/>
      <c r="I34" s="126"/>
      <c r="J34" s="194"/>
      <c r="K34" s="128"/>
      <c r="L34" s="123"/>
      <c r="M34" s="124"/>
      <c r="N34" s="124"/>
      <c r="O34" s="124"/>
      <c r="P34" s="124"/>
      <c r="Q34" s="124"/>
      <c r="R34" s="125"/>
      <c r="S34" s="228">
        <f aca="true" t="shared" si="3" ref="S34:S60">IF(T34="O",R34,0)</f>
        <v>0</v>
      </c>
      <c r="T34" s="162"/>
      <c r="U34" s="126"/>
      <c r="V34" s="126"/>
      <c r="W34" s="127"/>
      <c r="X34" s="127"/>
      <c r="Y34" s="169"/>
      <c r="Z34" s="129"/>
      <c r="AA34" s="126"/>
      <c r="AB34" s="186"/>
      <c r="AC34" s="232">
        <f aca="true" t="shared" si="4" ref="AC34:AC60">IF(AD34="O",AB34,0)</f>
        <v>0</v>
      </c>
      <c r="AD34" s="166"/>
      <c r="AE34" s="130"/>
    </row>
    <row r="35" spans="1:31" s="20" customFormat="1" ht="12.75">
      <c r="A35" s="121"/>
      <c r="B35" s="122"/>
      <c r="C35" s="190"/>
      <c r="D35" s="122"/>
      <c r="E35" s="190"/>
      <c r="F35" s="122"/>
      <c r="G35" s="225"/>
      <c r="H35" s="123"/>
      <c r="I35" s="126"/>
      <c r="J35" s="194"/>
      <c r="K35" s="128"/>
      <c r="L35" s="123"/>
      <c r="M35" s="124"/>
      <c r="N35" s="124"/>
      <c r="O35" s="124"/>
      <c r="P35" s="124"/>
      <c r="Q35" s="124"/>
      <c r="R35" s="125"/>
      <c r="S35" s="228">
        <f t="shared" si="3"/>
        <v>0</v>
      </c>
      <c r="T35" s="162"/>
      <c r="U35" s="126"/>
      <c r="V35" s="126"/>
      <c r="W35" s="127"/>
      <c r="X35" s="127"/>
      <c r="Y35" s="169"/>
      <c r="Z35" s="129"/>
      <c r="AA35" s="126"/>
      <c r="AB35" s="186"/>
      <c r="AC35" s="232">
        <f t="shared" si="4"/>
        <v>0</v>
      </c>
      <c r="AD35" s="166"/>
      <c r="AE35" s="130"/>
    </row>
    <row r="36" spans="1:31" s="20" customFormat="1" ht="12.75">
      <c r="A36" s="121"/>
      <c r="B36" s="122"/>
      <c r="C36" s="190"/>
      <c r="D36" s="122"/>
      <c r="E36" s="190"/>
      <c r="F36" s="122"/>
      <c r="G36" s="225"/>
      <c r="H36" s="123"/>
      <c r="I36" s="126"/>
      <c r="J36" s="194"/>
      <c r="K36" s="128"/>
      <c r="L36" s="123"/>
      <c r="M36" s="124"/>
      <c r="N36" s="124"/>
      <c r="O36" s="124"/>
      <c r="P36" s="124"/>
      <c r="Q36" s="124"/>
      <c r="R36" s="125"/>
      <c r="S36" s="228">
        <f t="shared" si="3"/>
        <v>0</v>
      </c>
      <c r="T36" s="162"/>
      <c r="U36" s="126"/>
      <c r="V36" s="126"/>
      <c r="W36" s="127"/>
      <c r="X36" s="127"/>
      <c r="Y36" s="169"/>
      <c r="Z36" s="129"/>
      <c r="AA36" s="126"/>
      <c r="AB36" s="186"/>
      <c r="AC36" s="232">
        <f t="shared" si="4"/>
        <v>0</v>
      </c>
      <c r="AD36" s="166"/>
      <c r="AE36" s="130"/>
    </row>
    <row r="37" spans="1:31" s="20" customFormat="1" ht="12.75">
      <c r="A37" s="121"/>
      <c r="B37" s="122"/>
      <c r="C37" s="190"/>
      <c r="D37" s="122"/>
      <c r="E37" s="190"/>
      <c r="F37" s="122"/>
      <c r="G37" s="225"/>
      <c r="H37" s="123"/>
      <c r="I37" s="126"/>
      <c r="J37" s="194"/>
      <c r="K37" s="128"/>
      <c r="L37" s="123"/>
      <c r="M37" s="124"/>
      <c r="N37" s="124"/>
      <c r="O37" s="124"/>
      <c r="P37" s="124"/>
      <c r="Q37" s="124"/>
      <c r="R37" s="125"/>
      <c r="S37" s="228">
        <f t="shared" si="3"/>
        <v>0</v>
      </c>
      <c r="T37" s="162"/>
      <c r="U37" s="126"/>
      <c r="V37" s="126"/>
      <c r="W37" s="127"/>
      <c r="X37" s="127"/>
      <c r="Y37" s="169"/>
      <c r="Z37" s="129"/>
      <c r="AA37" s="126"/>
      <c r="AB37" s="186"/>
      <c r="AC37" s="232">
        <f t="shared" si="4"/>
        <v>0</v>
      </c>
      <c r="AD37" s="166"/>
      <c r="AE37" s="130"/>
    </row>
    <row r="38" spans="1:31" s="20" customFormat="1" ht="12.75">
      <c r="A38" s="121"/>
      <c r="B38" s="122"/>
      <c r="C38" s="190"/>
      <c r="D38" s="122"/>
      <c r="E38" s="190"/>
      <c r="F38" s="122"/>
      <c r="G38" s="225"/>
      <c r="H38" s="123"/>
      <c r="I38" s="126"/>
      <c r="J38" s="194"/>
      <c r="K38" s="128"/>
      <c r="L38" s="123"/>
      <c r="M38" s="124"/>
      <c r="N38" s="124"/>
      <c r="O38" s="124"/>
      <c r="P38" s="124"/>
      <c r="Q38" s="124"/>
      <c r="R38" s="125"/>
      <c r="S38" s="228">
        <f t="shared" si="3"/>
        <v>0</v>
      </c>
      <c r="T38" s="162"/>
      <c r="U38" s="126"/>
      <c r="V38" s="126"/>
      <c r="W38" s="127"/>
      <c r="X38" s="127"/>
      <c r="Y38" s="169"/>
      <c r="Z38" s="129"/>
      <c r="AA38" s="126"/>
      <c r="AB38" s="186"/>
      <c r="AC38" s="232">
        <f t="shared" si="4"/>
        <v>0</v>
      </c>
      <c r="AD38" s="166"/>
      <c r="AE38" s="130"/>
    </row>
    <row r="39" spans="1:31" s="20" customFormat="1" ht="12.75">
      <c r="A39" s="121"/>
      <c r="B39" s="122"/>
      <c r="C39" s="190"/>
      <c r="D39" s="122"/>
      <c r="E39" s="190"/>
      <c r="F39" s="122"/>
      <c r="G39" s="225"/>
      <c r="H39" s="123"/>
      <c r="I39" s="126"/>
      <c r="J39" s="194"/>
      <c r="K39" s="128"/>
      <c r="L39" s="123"/>
      <c r="M39" s="124"/>
      <c r="N39" s="124"/>
      <c r="O39" s="124"/>
      <c r="P39" s="124"/>
      <c r="Q39" s="124"/>
      <c r="R39" s="125"/>
      <c r="S39" s="228">
        <f t="shared" si="3"/>
        <v>0</v>
      </c>
      <c r="T39" s="162"/>
      <c r="U39" s="126"/>
      <c r="V39" s="126"/>
      <c r="W39" s="127"/>
      <c r="X39" s="127"/>
      <c r="Y39" s="169"/>
      <c r="Z39" s="129"/>
      <c r="AA39" s="126"/>
      <c r="AB39" s="186"/>
      <c r="AC39" s="232">
        <f t="shared" si="4"/>
        <v>0</v>
      </c>
      <c r="AD39" s="166"/>
      <c r="AE39" s="130"/>
    </row>
    <row r="40" spans="1:31" s="20" customFormat="1" ht="12.75">
      <c r="A40" s="121"/>
      <c r="B40" s="122"/>
      <c r="C40" s="190"/>
      <c r="D40" s="122"/>
      <c r="E40" s="190"/>
      <c r="F40" s="122"/>
      <c r="G40" s="225"/>
      <c r="H40" s="123"/>
      <c r="I40" s="126"/>
      <c r="J40" s="194"/>
      <c r="K40" s="128"/>
      <c r="L40" s="123"/>
      <c r="M40" s="124"/>
      <c r="N40" s="124"/>
      <c r="O40" s="124"/>
      <c r="P40" s="124"/>
      <c r="Q40" s="124"/>
      <c r="R40" s="125"/>
      <c r="S40" s="228">
        <f t="shared" si="3"/>
        <v>0</v>
      </c>
      <c r="T40" s="162"/>
      <c r="U40" s="126"/>
      <c r="V40" s="126"/>
      <c r="W40" s="127"/>
      <c r="X40" s="127"/>
      <c r="Y40" s="169"/>
      <c r="Z40" s="129"/>
      <c r="AA40" s="126"/>
      <c r="AB40" s="186"/>
      <c r="AC40" s="232">
        <f t="shared" si="4"/>
        <v>0</v>
      </c>
      <c r="AD40" s="166"/>
      <c r="AE40" s="130"/>
    </row>
    <row r="41" spans="1:31" s="20" customFormat="1" ht="12.75">
      <c r="A41" s="121"/>
      <c r="B41" s="122"/>
      <c r="C41" s="190"/>
      <c r="D41" s="122"/>
      <c r="E41" s="190"/>
      <c r="F41" s="122"/>
      <c r="G41" s="225"/>
      <c r="H41" s="123"/>
      <c r="I41" s="126"/>
      <c r="J41" s="194"/>
      <c r="K41" s="128"/>
      <c r="L41" s="123"/>
      <c r="M41" s="124"/>
      <c r="N41" s="124"/>
      <c r="O41" s="124"/>
      <c r="P41" s="124"/>
      <c r="Q41" s="124"/>
      <c r="R41" s="125"/>
      <c r="S41" s="228">
        <f t="shared" si="3"/>
        <v>0</v>
      </c>
      <c r="T41" s="162"/>
      <c r="U41" s="126"/>
      <c r="V41" s="126"/>
      <c r="W41" s="127"/>
      <c r="X41" s="127"/>
      <c r="Y41" s="169"/>
      <c r="Z41" s="129"/>
      <c r="AA41" s="126"/>
      <c r="AB41" s="186"/>
      <c r="AC41" s="232">
        <f t="shared" si="4"/>
        <v>0</v>
      </c>
      <c r="AD41" s="166"/>
      <c r="AE41" s="130"/>
    </row>
    <row r="42" spans="1:31" s="20" customFormat="1" ht="12.75">
      <c r="A42" s="121"/>
      <c r="B42" s="122"/>
      <c r="C42" s="190"/>
      <c r="D42" s="122"/>
      <c r="E42" s="190"/>
      <c r="F42" s="122"/>
      <c r="G42" s="225"/>
      <c r="H42" s="123"/>
      <c r="I42" s="126"/>
      <c r="J42" s="194"/>
      <c r="K42" s="128"/>
      <c r="L42" s="123"/>
      <c r="M42" s="124"/>
      <c r="N42" s="124"/>
      <c r="O42" s="124"/>
      <c r="P42" s="124"/>
      <c r="Q42" s="124"/>
      <c r="R42" s="125"/>
      <c r="S42" s="228">
        <f t="shared" si="3"/>
        <v>0</v>
      </c>
      <c r="T42" s="162"/>
      <c r="U42" s="126"/>
      <c r="V42" s="126"/>
      <c r="W42" s="127"/>
      <c r="X42" s="127"/>
      <c r="Y42" s="169"/>
      <c r="Z42" s="129"/>
      <c r="AA42" s="126"/>
      <c r="AB42" s="186"/>
      <c r="AC42" s="232">
        <f t="shared" si="4"/>
        <v>0</v>
      </c>
      <c r="AD42" s="166"/>
      <c r="AE42" s="130"/>
    </row>
    <row r="43" spans="1:31" s="20" customFormat="1" ht="12.75">
      <c r="A43" s="121"/>
      <c r="B43" s="122"/>
      <c r="C43" s="190"/>
      <c r="D43" s="122"/>
      <c r="E43" s="190"/>
      <c r="F43" s="122"/>
      <c r="G43" s="225"/>
      <c r="H43" s="123"/>
      <c r="I43" s="126"/>
      <c r="J43" s="194"/>
      <c r="K43" s="128"/>
      <c r="L43" s="123"/>
      <c r="M43" s="124"/>
      <c r="N43" s="124"/>
      <c r="O43" s="124"/>
      <c r="P43" s="124"/>
      <c r="Q43" s="124"/>
      <c r="R43" s="125"/>
      <c r="S43" s="228">
        <f t="shared" si="3"/>
        <v>0</v>
      </c>
      <c r="T43" s="162"/>
      <c r="U43" s="126"/>
      <c r="V43" s="126"/>
      <c r="W43" s="127"/>
      <c r="X43" s="127"/>
      <c r="Y43" s="169"/>
      <c r="Z43" s="129"/>
      <c r="AA43" s="126"/>
      <c r="AB43" s="186"/>
      <c r="AC43" s="232">
        <f t="shared" si="4"/>
        <v>0</v>
      </c>
      <c r="AD43" s="166"/>
      <c r="AE43" s="130"/>
    </row>
    <row r="44" spans="1:31" s="20" customFormat="1" ht="12.75">
      <c r="A44" s="121"/>
      <c r="B44" s="122"/>
      <c r="C44" s="190"/>
      <c r="D44" s="122"/>
      <c r="E44" s="190"/>
      <c r="F44" s="122"/>
      <c r="G44" s="225"/>
      <c r="H44" s="123"/>
      <c r="I44" s="126"/>
      <c r="J44" s="194"/>
      <c r="K44" s="128"/>
      <c r="L44" s="123"/>
      <c r="M44" s="124"/>
      <c r="N44" s="124"/>
      <c r="O44" s="124"/>
      <c r="P44" s="124"/>
      <c r="Q44" s="124"/>
      <c r="R44" s="125"/>
      <c r="S44" s="228">
        <f t="shared" si="3"/>
        <v>0</v>
      </c>
      <c r="T44" s="162"/>
      <c r="U44" s="126"/>
      <c r="V44" s="126"/>
      <c r="W44" s="127"/>
      <c r="X44" s="127"/>
      <c r="Y44" s="169"/>
      <c r="Z44" s="129"/>
      <c r="AA44" s="126"/>
      <c r="AB44" s="186"/>
      <c r="AC44" s="232">
        <f t="shared" si="4"/>
        <v>0</v>
      </c>
      <c r="AD44" s="166"/>
      <c r="AE44" s="130"/>
    </row>
    <row r="45" spans="1:31" s="20" customFormat="1" ht="12.75">
      <c r="A45" s="121"/>
      <c r="B45" s="122"/>
      <c r="C45" s="190"/>
      <c r="D45" s="122"/>
      <c r="E45" s="190"/>
      <c r="F45" s="122"/>
      <c r="G45" s="225"/>
      <c r="H45" s="123"/>
      <c r="I45" s="126"/>
      <c r="J45" s="194"/>
      <c r="K45" s="128"/>
      <c r="L45" s="123"/>
      <c r="M45" s="124"/>
      <c r="N45" s="124"/>
      <c r="O45" s="124"/>
      <c r="P45" s="124"/>
      <c r="Q45" s="124"/>
      <c r="R45" s="125"/>
      <c r="S45" s="228">
        <f t="shared" si="3"/>
        <v>0</v>
      </c>
      <c r="T45" s="162"/>
      <c r="U45" s="126"/>
      <c r="V45" s="126"/>
      <c r="W45" s="127"/>
      <c r="X45" s="127"/>
      <c r="Y45" s="169"/>
      <c r="Z45" s="129"/>
      <c r="AA45" s="126"/>
      <c r="AB45" s="186"/>
      <c r="AC45" s="232">
        <f t="shared" si="4"/>
        <v>0</v>
      </c>
      <c r="AD45" s="166"/>
      <c r="AE45" s="130"/>
    </row>
    <row r="46" spans="1:31" s="20" customFormat="1" ht="12.75">
      <c r="A46" s="121"/>
      <c r="B46" s="122"/>
      <c r="C46" s="190"/>
      <c r="D46" s="122"/>
      <c r="E46" s="190"/>
      <c r="F46" s="122"/>
      <c r="G46" s="225"/>
      <c r="H46" s="123"/>
      <c r="I46" s="126"/>
      <c r="J46" s="194"/>
      <c r="K46" s="128"/>
      <c r="L46" s="123"/>
      <c r="M46" s="124"/>
      <c r="N46" s="124"/>
      <c r="O46" s="124"/>
      <c r="P46" s="124"/>
      <c r="Q46" s="124"/>
      <c r="R46" s="125"/>
      <c r="S46" s="228">
        <f t="shared" si="3"/>
        <v>0</v>
      </c>
      <c r="T46" s="162"/>
      <c r="U46" s="126"/>
      <c r="V46" s="126"/>
      <c r="W46" s="127"/>
      <c r="X46" s="127"/>
      <c r="Y46" s="169"/>
      <c r="Z46" s="129"/>
      <c r="AA46" s="126"/>
      <c r="AB46" s="186"/>
      <c r="AC46" s="232">
        <f t="shared" si="4"/>
        <v>0</v>
      </c>
      <c r="AD46" s="166"/>
      <c r="AE46" s="130"/>
    </row>
    <row r="47" spans="1:31" s="20" customFormat="1" ht="12.75">
      <c r="A47" s="121"/>
      <c r="B47" s="122"/>
      <c r="C47" s="190"/>
      <c r="D47" s="122"/>
      <c r="E47" s="190"/>
      <c r="F47" s="122"/>
      <c r="G47" s="225"/>
      <c r="H47" s="123"/>
      <c r="I47" s="126"/>
      <c r="J47" s="194"/>
      <c r="K47" s="128"/>
      <c r="L47" s="123"/>
      <c r="M47" s="124"/>
      <c r="N47" s="124"/>
      <c r="O47" s="124"/>
      <c r="P47" s="124"/>
      <c r="Q47" s="124"/>
      <c r="R47" s="125"/>
      <c r="S47" s="228">
        <f t="shared" si="3"/>
        <v>0</v>
      </c>
      <c r="T47" s="162"/>
      <c r="U47" s="126"/>
      <c r="V47" s="126"/>
      <c r="W47" s="127"/>
      <c r="X47" s="127"/>
      <c r="Y47" s="169"/>
      <c r="Z47" s="129"/>
      <c r="AA47" s="126"/>
      <c r="AB47" s="186"/>
      <c r="AC47" s="232">
        <f t="shared" si="4"/>
        <v>0</v>
      </c>
      <c r="AD47" s="166"/>
      <c r="AE47" s="130"/>
    </row>
    <row r="48" spans="1:31" s="20" customFormat="1" ht="12.75">
      <c r="A48" s="121"/>
      <c r="B48" s="122"/>
      <c r="C48" s="190"/>
      <c r="D48" s="122"/>
      <c r="E48" s="190"/>
      <c r="F48" s="122"/>
      <c r="G48" s="225"/>
      <c r="H48" s="123"/>
      <c r="I48" s="126"/>
      <c r="J48" s="194"/>
      <c r="K48" s="128"/>
      <c r="L48" s="123"/>
      <c r="M48" s="124"/>
      <c r="N48" s="124"/>
      <c r="O48" s="124"/>
      <c r="P48" s="124"/>
      <c r="Q48" s="124"/>
      <c r="R48" s="125"/>
      <c r="S48" s="228">
        <f t="shared" si="3"/>
        <v>0</v>
      </c>
      <c r="T48" s="162"/>
      <c r="U48" s="126"/>
      <c r="V48" s="126"/>
      <c r="W48" s="127"/>
      <c r="X48" s="127"/>
      <c r="Y48" s="169"/>
      <c r="Z48" s="129"/>
      <c r="AA48" s="126"/>
      <c r="AB48" s="186"/>
      <c r="AC48" s="232">
        <f t="shared" si="4"/>
        <v>0</v>
      </c>
      <c r="AD48" s="166"/>
      <c r="AE48" s="130"/>
    </row>
    <row r="49" spans="1:31" s="20" customFormat="1" ht="12.75">
      <c r="A49" s="121"/>
      <c r="B49" s="122"/>
      <c r="C49" s="190"/>
      <c r="D49" s="122"/>
      <c r="E49" s="190"/>
      <c r="F49" s="122"/>
      <c r="G49" s="225"/>
      <c r="H49" s="123"/>
      <c r="I49" s="126"/>
      <c r="J49" s="194"/>
      <c r="K49" s="128"/>
      <c r="L49" s="123"/>
      <c r="M49" s="124"/>
      <c r="N49" s="124"/>
      <c r="O49" s="124"/>
      <c r="P49" s="124"/>
      <c r="Q49" s="124"/>
      <c r="R49" s="125"/>
      <c r="S49" s="228">
        <f t="shared" si="3"/>
        <v>0</v>
      </c>
      <c r="T49" s="162"/>
      <c r="U49" s="126"/>
      <c r="V49" s="126"/>
      <c r="W49" s="127"/>
      <c r="X49" s="127"/>
      <c r="Y49" s="169"/>
      <c r="Z49" s="129"/>
      <c r="AA49" s="126"/>
      <c r="AB49" s="186"/>
      <c r="AC49" s="232">
        <f t="shared" si="4"/>
        <v>0</v>
      </c>
      <c r="AD49" s="166"/>
      <c r="AE49" s="130"/>
    </row>
    <row r="50" spans="1:31" s="20" customFormat="1" ht="12.75">
      <c r="A50" s="121"/>
      <c r="B50" s="122"/>
      <c r="C50" s="190"/>
      <c r="D50" s="122"/>
      <c r="E50" s="190"/>
      <c r="F50" s="122"/>
      <c r="G50" s="225"/>
      <c r="H50" s="123"/>
      <c r="I50" s="126"/>
      <c r="J50" s="194"/>
      <c r="K50" s="128"/>
      <c r="L50" s="123"/>
      <c r="M50" s="124"/>
      <c r="N50" s="124"/>
      <c r="O50" s="124"/>
      <c r="P50" s="124"/>
      <c r="Q50" s="124"/>
      <c r="R50" s="125"/>
      <c r="S50" s="228">
        <f t="shared" si="3"/>
        <v>0</v>
      </c>
      <c r="T50" s="162"/>
      <c r="U50" s="126"/>
      <c r="V50" s="126"/>
      <c r="W50" s="127"/>
      <c r="X50" s="127"/>
      <c r="Y50" s="169"/>
      <c r="Z50" s="129"/>
      <c r="AA50" s="126"/>
      <c r="AB50" s="186"/>
      <c r="AC50" s="232">
        <f t="shared" si="4"/>
        <v>0</v>
      </c>
      <c r="AD50" s="166"/>
      <c r="AE50" s="130"/>
    </row>
    <row r="51" spans="1:31" s="20" customFormat="1" ht="12.75">
      <c r="A51" s="121"/>
      <c r="B51" s="122"/>
      <c r="C51" s="190"/>
      <c r="D51" s="122"/>
      <c r="E51" s="190"/>
      <c r="F51" s="122"/>
      <c r="G51" s="225"/>
      <c r="H51" s="123"/>
      <c r="I51" s="126"/>
      <c r="J51" s="194"/>
      <c r="K51" s="128"/>
      <c r="L51" s="123"/>
      <c r="M51" s="124"/>
      <c r="N51" s="124"/>
      <c r="O51" s="124"/>
      <c r="P51" s="124"/>
      <c r="Q51" s="124"/>
      <c r="R51" s="125"/>
      <c r="S51" s="228">
        <f t="shared" si="3"/>
        <v>0</v>
      </c>
      <c r="T51" s="162"/>
      <c r="U51" s="126"/>
      <c r="V51" s="126"/>
      <c r="W51" s="127"/>
      <c r="X51" s="127"/>
      <c r="Y51" s="169"/>
      <c r="Z51" s="129"/>
      <c r="AA51" s="126"/>
      <c r="AB51" s="186"/>
      <c r="AC51" s="232">
        <f t="shared" si="4"/>
        <v>0</v>
      </c>
      <c r="AD51" s="166"/>
      <c r="AE51" s="130"/>
    </row>
    <row r="52" spans="1:31" s="20" customFormat="1" ht="12.75">
      <c r="A52" s="121"/>
      <c r="B52" s="122"/>
      <c r="C52" s="190"/>
      <c r="D52" s="122"/>
      <c r="E52" s="190"/>
      <c r="F52" s="122"/>
      <c r="G52" s="225"/>
      <c r="H52" s="123"/>
      <c r="I52" s="126"/>
      <c r="J52" s="194"/>
      <c r="K52" s="128"/>
      <c r="L52" s="123"/>
      <c r="M52" s="124"/>
      <c r="N52" s="124"/>
      <c r="O52" s="124"/>
      <c r="P52" s="124"/>
      <c r="Q52" s="124"/>
      <c r="R52" s="125"/>
      <c r="S52" s="228">
        <f t="shared" si="3"/>
        <v>0</v>
      </c>
      <c r="T52" s="162"/>
      <c r="U52" s="126"/>
      <c r="V52" s="126"/>
      <c r="W52" s="127"/>
      <c r="X52" s="127"/>
      <c r="Y52" s="169"/>
      <c r="Z52" s="129"/>
      <c r="AA52" s="126"/>
      <c r="AB52" s="186"/>
      <c r="AC52" s="232">
        <f t="shared" si="4"/>
        <v>0</v>
      </c>
      <c r="AD52" s="166"/>
      <c r="AE52" s="130"/>
    </row>
    <row r="53" spans="1:31" s="20" customFormat="1" ht="12.75">
      <c r="A53" s="121"/>
      <c r="B53" s="122"/>
      <c r="C53" s="190"/>
      <c r="D53" s="122"/>
      <c r="E53" s="190"/>
      <c r="F53" s="122"/>
      <c r="G53" s="225"/>
      <c r="H53" s="123"/>
      <c r="I53" s="126"/>
      <c r="J53" s="194"/>
      <c r="K53" s="128"/>
      <c r="L53" s="123"/>
      <c r="M53" s="124"/>
      <c r="N53" s="124"/>
      <c r="O53" s="124"/>
      <c r="P53" s="124"/>
      <c r="Q53" s="124"/>
      <c r="R53" s="125"/>
      <c r="S53" s="228">
        <f t="shared" si="3"/>
        <v>0</v>
      </c>
      <c r="T53" s="162"/>
      <c r="U53" s="126"/>
      <c r="V53" s="126"/>
      <c r="W53" s="127"/>
      <c r="X53" s="127"/>
      <c r="Y53" s="169"/>
      <c r="Z53" s="129"/>
      <c r="AA53" s="126"/>
      <c r="AB53" s="186"/>
      <c r="AC53" s="232">
        <f t="shared" si="4"/>
        <v>0</v>
      </c>
      <c r="AD53" s="166"/>
      <c r="AE53" s="130"/>
    </row>
    <row r="54" spans="1:31" ht="12.75">
      <c r="A54" s="121"/>
      <c r="B54" s="122"/>
      <c r="C54" s="190"/>
      <c r="D54" s="122"/>
      <c r="E54" s="190"/>
      <c r="F54" s="122"/>
      <c r="G54" s="225"/>
      <c r="H54" s="123"/>
      <c r="I54" s="126"/>
      <c r="J54" s="194"/>
      <c r="K54" s="128"/>
      <c r="L54" s="123"/>
      <c r="M54" s="124"/>
      <c r="N54" s="124"/>
      <c r="O54" s="124"/>
      <c r="P54" s="124"/>
      <c r="Q54" s="124"/>
      <c r="R54" s="125"/>
      <c r="S54" s="228">
        <f t="shared" si="3"/>
        <v>0</v>
      </c>
      <c r="T54" s="162"/>
      <c r="U54" s="126"/>
      <c r="V54" s="126"/>
      <c r="W54" s="127"/>
      <c r="X54" s="127"/>
      <c r="Y54" s="169"/>
      <c r="Z54" s="129"/>
      <c r="AA54" s="126"/>
      <c r="AB54" s="186"/>
      <c r="AC54" s="232">
        <f t="shared" si="4"/>
        <v>0</v>
      </c>
      <c r="AD54" s="166"/>
      <c r="AE54" s="130"/>
    </row>
    <row r="55" spans="1:31" ht="12.75">
      <c r="A55" s="121"/>
      <c r="B55" s="122"/>
      <c r="C55" s="190"/>
      <c r="D55" s="122"/>
      <c r="E55" s="190"/>
      <c r="F55" s="122"/>
      <c r="G55" s="225"/>
      <c r="H55" s="123"/>
      <c r="I55" s="126"/>
      <c r="J55" s="194"/>
      <c r="K55" s="128"/>
      <c r="L55" s="123"/>
      <c r="M55" s="124"/>
      <c r="N55" s="124"/>
      <c r="O55" s="124"/>
      <c r="P55" s="124"/>
      <c r="Q55" s="124"/>
      <c r="R55" s="125"/>
      <c r="S55" s="228">
        <f t="shared" si="3"/>
        <v>0</v>
      </c>
      <c r="T55" s="162"/>
      <c r="U55" s="126"/>
      <c r="V55" s="126"/>
      <c r="W55" s="127"/>
      <c r="X55" s="127"/>
      <c r="Y55" s="169"/>
      <c r="Z55" s="129"/>
      <c r="AA55" s="126"/>
      <c r="AB55" s="186"/>
      <c r="AC55" s="232">
        <f t="shared" si="4"/>
        <v>0</v>
      </c>
      <c r="AD55" s="166"/>
      <c r="AE55" s="130"/>
    </row>
    <row r="56" spans="1:31" ht="12.75">
      <c r="A56" s="121"/>
      <c r="B56" s="122"/>
      <c r="C56" s="190"/>
      <c r="D56" s="122"/>
      <c r="E56" s="190"/>
      <c r="F56" s="122"/>
      <c r="G56" s="225"/>
      <c r="H56" s="123"/>
      <c r="I56" s="126"/>
      <c r="J56" s="194"/>
      <c r="K56" s="128"/>
      <c r="L56" s="123"/>
      <c r="M56" s="124"/>
      <c r="N56" s="124"/>
      <c r="O56" s="124"/>
      <c r="P56" s="124"/>
      <c r="Q56" s="124"/>
      <c r="R56" s="125"/>
      <c r="S56" s="228">
        <f t="shared" si="3"/>
        <v>0</v>
      </c>
      <c r="T56" s="162"/>
      <c r="U56" s="126"/>
      <c r="V56" s="126"/>
      <c r="W56" s="127"/>
      <c r="X56" s="127"/>
      <c r="Y56" s="169"/>
      <c r="Z56" s="129"/>
      <c r="AA56" s="126"/>
      <c r="AB56" s="186"/>
      <c r="AC56" s="232">
        <f t="shared" si="4"/>
        <v>0</v>
      </c>
      <c r="AD56" s="166"/>
      <c r="AE56" s="130"/>
    </row>
    <row r="57" spans="1:31" ht="12.75">
      <c r="A57" s="121"/>
      <c r="B57" s="122"/>
      <c r="C57" s="190"/>
      <c r="D57" s="122"/>
      <c r="E57" s="190"/>
      <c r="F57" s="122"/>
      <c r="G57" s="225"/>
      <c r="H57" s="123"/>
      <c r="I57" s="126"/>
      <c r="J57" s="194"/>
      <c r="K57" s="128"/>
      <c r="L57" s="123"/>
      <c r="M57" s="124"/>
      <c r="N57" s="124"/>
      <c r="O57" s="124"/>
      <c r="P57" s="124"/>
      <c r="Q57" s="124"/>
      <c r="R57" s="125"/>
      <c r="S57" s="228">
        <f t="shared" si="3"/>
        <v>0</v>
      </c>
      <c r="T57" s="162"/>
      <c r="U57" s="126"/>
      <c r="V57" s="126"/>
      <c r="W57" s="127"/>
      <c r="X57" s="127"/>
      <c r="Y57" s="169"/>
      <c r="Z57" s="129"/>
      <c r="AA57" s="126"/>
      <c r="AB57" s="186"/>
      <c r="AC57" s="232">
        <f t="shared" si="4"/>
        <v>0</v>
      </c>
      <c r="AD57" s="166"/>
      <c r="AE57" s="130"/>
    </row>
    <row r="58" spans="1:31" ht="12.75">
      <c r="A58" s="121"/>
      <c r="B58" s="122"/>
      <c r="C58" s="190"/>
      <c r="D58" s="122"/>
      <c r="E58" s="190"/>
      <c r="F58" s="122"/>
      <c r="G58" s="225"/>
      <c r="H58" s="123"/>
      <c r="I58" s="126"/>
      <c r="J58" s="194"/>
      <c r="K58" s="128"/>
      <c r="L58" s="123"/>
      <c r="M58" s="124"/>
      <c r="N58" s="124"/>
      <c r="O58" s="124"/>
      <c r="P58" s="124"/>
      <c r="Q58" s="124"/>
      <c r="R58" s="125"/>
      <c r="S58" s="228">
        <f t="shared" si="3"/>
        <v>0</v>
      </c>
      <c r="T58" s="162"/>
      <c r="U58" s="126"/>
      <c r="V58" s="126"/>
      <c r="W58" s="127"/>
      <c r="X58" s="127"/>
      <c r="Y58" s="169"/>
      <c r="Z58" s="129"/>
      <c r="AA58" s="126"/>
      <c r="AB58" s="186"/>
      <c r="AC58" s="232">
        <f t="shared" si="4"/>
        <v>0</v>
      </c>
      <c r="AD58" s="166"/>
      <c r="AE58" s="130"/>
    </row>
    <row r="59" spans="1:31" ht="12.75">
      <c r="A59" s="121"/>
      <c r="B59" s="122"/>
      <c r="C59" s="190"/>
      <c r="D59" s="122"/>
      <c r="E59" s="190"/>
      <c r="F59" s="122"/>
      <c r="G59" s="225"/>
      <c r="H59" s="123"/>
      <c r="I59" s="126"/>
      <c r="J59" s="194"/>
      <c r="K59" s="128"/>
      <c r="L59" s="123"/>
      <c r="M59" s="124"/>
      <c r="N59" s="124"/>
      <c r="O59" s="124"/>
      <c r="P59" s="124"/>
      <c r="Q59" s="124"/>
      <c r="R59" s="125"/>
      <c r="S59" s="228">
        <f t="shared" si="3"/>
        <v>0</v>
      </c>
      <c r="T59" s="162"/>
      <c r="U59" s="126"/>
      <c r="V59" s="126"/>
      <c r="W59" s="127"/>
      <c r="X59" s="127"/>
      <c r="Y59" s="169"/>
      <c r="Z59" s="129"/>
      <c r="AA59" s="126"/>
      <c r="AB59" s="186"/>
      <c r="AC59" s="232">
        <f t="shared" si="4"/>
        <v>0</v>
      </c>
      <c r="AD59" s="166"/>
      <c r="AE59" s="130"/>
    </row>
    <row r="60" spans="1:31" ht="13.5" thickBot="1">
      <c r="A60" s="58"/>
      <c r="B60" s="59"/>
      <c r="C60" s="191"/>
      <c r="D60" s="59"/>
      <c r="E60" s="191"/>
      <c r="F60" s="59"/>
      <c r="G60" s="258"/>
      <c r="H60" s="60"/>
      <c r="I60" s="63"/>
      <c r="J60" s="195"/>
      <c r="K60" s="64"/>
      <c r="L60" s="60"/>
      <c r="M60" s="61"/>
      <c r="N60" s="61"/>
      <c r="O60" s="61"/>
      <c r="P60" s="61"/>
      <c r="Q60" s="61"/>
      <c r="R60" s="62"/>
      <c r="S60" s="229">
        <f t="shared" si="3"/>
        <v>0</v>
      </c>
      <c r="T60" s="163"/>
      <c r="U60" s="63"/>
      <c r="V60" s="63"/>
      <c r="W60" s="119"/>
      <c r="X60" s="119"/>
      <c r="Y60" s="170"/>
      <c r="Z60" s="65"/>
      <c r="AA60" s="63"/>
      <c r="AB60" s="187"/>
      <c r="AC60" s="233">
        <f t="shared" si="4"/>
        <v>0</v>
      </c>
      <c r="AD60" s="167"/>
      <c r="AE60" s="66"/>
    </row>
  </sheetData>
  <sheetProtection insertRows="0" sort="0" autoFilter="0"/>
  <protectedRanges>
    <protectedRange sqref="N4:Q8" name="Plage5"/>
    <protectedRange sqref="T26:AB1003" name="Plage3"/>
    <protectedRange sqref="B1:B2" name="Plage1"/>
    <protectedRange sqref="A26:R1003" name="Plage2"/>
    <protectedRange sqref="AD26:AE1003" name="Plage4"/>
  </protectedRanges>
  <mergeCells count="35">
    <mergeCell ref="H22:K22"/>
    <mergeCell ref="A22:G22"/>
    <mergeCell ref="H23:J23"/>
    <mergeCell ref="K23:K24"/>
    <mergeCell ref="A23:A24"/>
    <mergeCell ref="G23:G24"/>
    <mergeCell ref="B23:F23"/>
    <mergeCell ref="V23:V24"/>
    <mergeCell ref="S23:S24"/>
    <mergeCell ref="T22:X22"/>
    <mergeCell ref="L23:L24"/>
    <mergeCell ref="W23:W24"/>
    <mergeCell ref="O23:Q23"/>
    <mergeCell ref="N23:N24"/>
    <mergeCell ref="X23:X24"/>
    <mergeCell ref="U23:U24"/>
    <mergeCell ref="T23:T24"/>
    <mergeCell ref="AE22:AE24"/>
    <mergeCell ref="AD23:AD24"/>
    <mergeCell ref="Z23:Z24"/>
    <mergeCell ref="Y23:Y24"/>
    <mergeCell ref="AB23:AB24"/>
    <mergeCell ref="AC23:AC24"/>
    <mergeCell ref="AA23:AA24"/>
    <mergeCell ref="Y22:AB22"/>
    <mergeCell ref="N10:O10"/>
    <mergeCell ref="A5:A6"/>
    <mergeCell ref="A7:A8"/>
    <mergeCell ref="A9:A10"/>
    <mergeCell ref="L22:R22"/>
    <mergeCell ref="M23:M24"/>
    <mergeCell ref="R23:R24"/>
    <mergeCell ref="A11:A12"/>
    <mergeCell ref="A13:A14"/>
    <mergeCell ref="A15:A16"/>
  </mergeCells>
  <dataValidations count="6">
    <dataValidation type="list" allowBlank="1" showErrorMessage="1" prompt="&#10;" sqref="L26:L60">
      <formula1>"INFO,MOB,VER,ROC,DIV,LAB,FRAG"</formula1>
    </dataValidation>
    <dataValidation type="list" allowBlank="1" showInputMessage="1" showErrorMessage="1" sqref="Y26:Y60">
      <formula1>"DOCBUR,DOCBIBLIO"</formula1>
    </dataValidation>
    <dataValidation type="list" allowBlank="1" showInputMessage="1" showErrorMessage="1" sqref="W26:X60 T26:T60 Q5 AD26:AD6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 horizontalCentered="1"/>
  <pageMargins left="0.5905511811023623" right="0.5905511811023623" top="0.3937007874015748" bottom="0.7874015748031497" header="0.5118110236220472" footer="0.3937007874015748"/>
  <pageSetup fitToHeight="0" fitToWidth="1" horizontalDpi="600" verticalDpi="600" orientation="landscape" paperSize="8" scale="63" r:id="rId1"/>
  <headerFooter alignWithMargins="0">
    <oddFooter>&amp;L&amp;F - &amp;A&amp;COctobre 2009&amp;R&amp;P/&amp;N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68">
      <selection activeCell="A86" sqref="A86:IV8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851562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SUM($R$26:$R$905)+SUM($AB$26:$AB$905)</f>
        <v>68.063356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SUMIF($L$26:$L$978,"INFO",$R$26:$R$978)</f>
        <v>0</v>
      </c>
      <c r="P11" s="230">
        <f>SUMIF($L$26:$L$978,"INFO",$S$26:$S$978)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SUMIF($L$26:$L$978,"MOB",$R$26:$R$978)</f>
        <v>59.353356</v>
      </c>
      <c r="P12" s="230">
        <f>SUMIF($L$26:$L$978,"MOB",$S$26:$S$978)</f>
        <v>0</v>
      </c>
      <c r="Q12" s="231">
        <f aca="true" t="shared" si="0" ref="Q12:Q19">O12-P12</f>
        <v>59.353356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SUMIF($L$26:$L$971,"DIV",$R$26:$R$971)</f>
        <v>1.15</v>
      </c>
      <c r="P13" s="230">
        <f>SUMIF($L$26:$L$978,"DIV",$S$26:$S$978)</f>
        <v>0</v>
      </c>
      <c r="Q13" s="231">
        <f t="shared" si="0"/>
        <v>1.15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SUMIF($L$26:$L$971,"LAB",$R$26:$R$971)</f>
        <v>0</v>
      </c>
      <c r="P14" s="230">
        <f>SUMIF($L$26:$L$978,"LAB",$S$26:$S$978)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SUMIF($L$26:$L$971,"FRAG",$R$26:$R$971)</f>
        <v>0</v>
      </c>
      <c r="P15" s="230">
        <f>SUMIF($L$26:$L$978,"FRAG",$S$26:$S$978)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SUMIF($L$26:$L$971,"VER",$R$26:$R$971)</f>
        <v>0</v>
      </c>
      <c r="P16" s="230">
        <f>SUMIF($L$26:$L$978,"VER",$S$26:$S$978)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SUMIF($L$26:$L$978,"ROC",$R$26:$R$978)</f>
        <v>0</v>
      </c>
      <c r="P17" s="230">
        <f>SUMIF($L$26:$L$978,"ROC",$S$26:$S$978)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SUMIF($Y$26:$Y$978,"DOCBUR",$AB$26:$AB$978)</f>
        <v>3.12</v>
      </c>
      <c r="P18" s="230">
        <f>SUMIF($Y$26:$Y$978,"DOCBUR",$AC$26:$AC$978)</f>
        <v>0</v>
      </c>
      <c r="Q18" s="231">
        <f t="shared" si="0"/>
        <v>3.12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SUMIF($Y$26:$Y$978,"DOCBIBLIO",$AB$26:$AB$978)</f>
        <v>4.4399999999999995</v>
      </c>
      <c r="P19" s="230">
        <f>SUMIF($Y$26:$Y$978,"DOCBIBLIO",$AC$26:$AC$978)</f>
        <v>0</v>
      </c>
      <c r="Q19" s="231">
        <f t="shared" si="0"/>
        <v>4.4399999999999995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295" t="s">
        <v>714</v>
      </c>
      <c r="D26" s="197" t="s">
        <v>126</v>
      </c>
      <c r="E26" s="192" t="s">
        <v>252</v>
      </c>
      <c r="F26" s="312" t="s">
        <v>728</v>
      </c>
      <c r="G26" s="223" t="s">
        <v>518</v>
      </c>
      <c r="H26" s="198">
        <v>2223</v>
      </c>
      <c r="I26" s="317" t="s">
        <v>722</v>
      </c>
      <c r="J26" s="315" t="s">
        <v>732</v>
      </c>
      <c r="K26" s="201"/>
      <c r="L26" s="198" t="s">
        <v>33</v>
      </c>
      <c r="M26" s="202" t="s">
        <v>107</v>
      </c>
      <c r="N26" s="202">
        <v>1</v>
      </c>
      <c r="O26" s="202">
        <v>120</v>
      </c>
      <c r="P26" s="202">
        <v>45</v>
      </c>
      <c r="Q26" s="202">
        <v>200</v>
      </c>
      <c r="R26" s="203">
        <f aca="true" t="shared" si="1" ref="R26:R57">(O26*P26*Q26)/1000000</f>
        <v>1.08</v>
      </c>
      <c r="S26" s="228">
        <f aca="true" t="shared" si="2" ref="S26:S57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3" ref="AC26:AC57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295" t="s">
        <v>714</v>
      </c>
      <c r="D27" s="197" t="s">
        <v>126</v>
      </c>
      <c r="E27" s="192" t="s">
        <v>252</v>
      </c>
      <c r="F27" s="312" t="s">
        <v>728</v>
      </c>
      <c r="G27" s="223" t="s">
        <v>519</v>
      </c>
      <c r="H27" s="198">
        <v>2223</v>
      </c>
      <c r="I27" s="317" t="s">
        <v>722</v>
      </c>
      <c r="J27" s="315" t="s">
        <v>732</v>
      </c>
      <c r="K27" s="201"/>
      <c r="L27" s="198" t="s">
        <v>33</v>
      </c>
      <c r="M27" s="202" t="s">
        <v>107</v>
      </c>
      <c r="N27" s="202">
        <v>1</v>
      </c>
      <c r="O27" s="202">
        <v>120</v>
      </c>
      <c r="P27" s="202">
        <v>45</v>
      </c>
      <c r="Q27" s="202">
        <v>200</v>
      </c>
      <c r="R27" s="203">
        <f t="shared" si="1"/>
        <v>1.08</v>
      </c>
      <c r="S27" s="228">
        <f t="shared" si="2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3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295" t="s">
        <v>714</v>
      </c>
      <c r="D28" s="197" t="s">
        <v>126</v>
      </c>
      <c r="E28" s="192" t="s">
        <v>252</v>
      </c>
      <c r="F28" s="312" t="s">
        <v>728</v>
      </c>
      <c r="G28" s="223" t="s">
        <v>520</v>
      </c>
      <c r="H28" s="198">
        <v>2223</v>
      </c>
      <c r="I28" s="317" t="s">
        <v>722</v>
      </c>
      <c r="J28" s="315" t="s">
        <v>732</v>
      </c>
      <c r="K28" s="201"/>
      <c r="L28" s="198" t="s">
        <v>33</v>
      </c>
      <c r="M28" s="202" t="s">
        <v>107</v>
      </c>
      <c r="N28" s="202">
        <v>1</v>
      </c>
      <c r="O28" s="202">
        <v>120</v>
      </c>
      <c r="P28" s="202">
        <v>45</v>
      </c>
      <c r="Q28" s="202">
        <v>200</v>
      </c>
      <c r="R28" s="203">
        <f t="shared" si="1"/>
        <v>1.08</v>
      </c>
      <c r="S28" s="228">
        <f t="shared" si="2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3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295" t="s">
        <v>714</v>
      </c>
      <c r="D29" s="197" t="s">
        <v>126</v>
      </c>
      <c r="E29" s="192" t="s">
        <v>252</v>
      </c>
      <c r="F29" s="312" t="s">
        <v>728</v>
      </c>
      <c r="G29" s="223" t="s">
        <v>521</v>
      </c>
      <c r="H29" s="198">
        <v>2223</v>
      </c>
      <c r="I29" s="317" t="s">
        <v>722</v>
      </c>
      <c r="J29" s="315" t="s">
        <v>732</v>
      </c>
      <c r="K29" s="201"/>
      <c r="L29" s="198" t="s">
        <v>33</v>
      </c>
      <c r="M29" s="202" t="s">
        <v>107</v>
      </c>
      <c r="N29" s="202">
        <v>1</v>
      </c>
      <c r="O29" s="202">
        <v>120</v>
      </c>
      <c r="P29" s="202">
        <v>45</v>
      </c>
      <c r="Q29" s="202">
        <v>200</v>
      </c>
      <c r="R29" s="203">
        <f t="shared" si="1"/>
        <v>1.08</v>
      </c>
      <c r="S29" s="228">
        <f t="shared" si="2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3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295" t="s">
        <v>714</v>
      </c>
      <c r="D30" s="197" t="s">
        <v>126</v>
      </c>
      <c r="E30" s="192" t="s">
        <v>252</v>
      </c>
      <c r="F30" s="312" t="s">
        <v>728</v>
      </c>
      <c r="G30" s="223" t="s">
        <v>522</v>
      </c>
      <c r="H30" s="198">
        <v>2223</v>
      </c>
      <c r="I30" s="317" t="s">
        <v>722</v>
      </c>
      <c r="J30" s="315" t="s">
        <v>732</v>
      </c>
      <c r="K30" s="201"/>
      <c r="L30" s="198" t="s">
        <v>33</v>
      </c>
      <c r="M30" s="202" t="s">
        <v>107</v>
      </c>
      <c r="N30" s="202">
        <v>1</v>
      </c>
      <c r="O30" s="202">
        <v>120</v>
      </c>
      <c r="P30" s="202">
        <v>45</v>
      </c>
      <c r="Q30" s="202">
        <v>200</v>
      </c>
      <c r="R30" s="203">
        <f t="shared" si="1"/>
        <v>1.08</v>
      </c>
      <c r="S30" s="228">
        <f t="shared" si="2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3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295" t="s">
        <v>714</v>
      </c>
      <c r="D31" s="197" t="s">
        <v>126</v>
      </c>
      <c r="E31" s="192" t="s">
        <v>252</v>
      </c>
      <c r="F31" s="312" t="s">
        <v>728</v>
      </c>
      <c r="G31" s="223" t="s">
        <v>523</v>
      </c>
      <c r="H31" s="198">
        <v>2223</v>
      </c>
      <c r="I31" s="317" t="s">
        <v>722</v>
      </c>
      <c r="J31" s="315" t="s">
        <v>732</v>
      </c>
      <c r="K31" s="201"/>
      <c r="L31" s="198" t="s">
        <v>33</v>
      </c>
      <c r="M31" s="202" t="s">
        <v>107</v>
      </c>
      <c r="N31" s="202">
        <v>1</v>
      </c>
      <c r="O31" s="202">
        <v>120</v>
      </c>
      <c r="P31" s="202">
        <v>45</v>
      </c>
      <c r="Q31" s="202">
        <v>200</v>
      </c>
      <c r="R31" s="203">
        <f t="shared" si="1"/>
        <v>1.08</v>
      </c>
      <c r="S31" s="228">
        <f t="shared" si="2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3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295" t="s">
        <v>714</v>
      </c>
      <c r="D32" s="197" t="s">
        <v>126</v>
      </c>
      <c r="E32" s="192" t="s">
        <v>252</v>
      </c>
      <c r="F32" s="312" t="s">
        <v>728</v>
      </c>
      <c r="G32" s="223" t="s">
        <v>524</v>
      </c>
      <c r="H32" s="198">
        <v>2223</v>
      </c>
      <c r="I32" s="317" t="s">
        <v>722</v>
      </c>
      <c r="J32" s="315" t="s">
        <v>732</v>
      </c>
      <c r="K32" s="201"/>
      <c r="L32" s="198" t="s">
        <v>33</v>
      </c>
      <c r="M32" s="202" t="s">
        <v>107</v>
      </c>
      <c r="N32" s="202">
        <v>1</v>
      </c>
      <c r="O32" s="202">
        <v>120</v>
      </c>
      <c r="P32" s="202">
        <v>45</v>
      </c>
      <c r="Q32" s="202">
        <v>200</v>
      </c>
      <c r="R32" s="203">
        <f t="shared" si="1"/>
        <v>1.08</v>
      </c>
      <c r="S32" s="228">
        <f t="shared" si="2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3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295" t="s">
        <v>714</v>
      </c>
      <c r="D33" s="197" t="s">
        <v>126</v>
      </c>
      <c r="E33" s="192" t="s">
        <v>252</v>
      </c>
      <c r="F33" s="312" t="s">
        <v>728</v>
      </c>
      <c r="G33" s="223" t="s">
        <v>525</v>
      </c>
      <c r="H33" s="198">
        <v>2223</v>
      </c>
      <c r="I33" s="317" t="s">
        <v>722</v>
      </c>
      <c r="J33" s="315" t="s">
        <v>732</v>
      </c>
      <c r="K33" s="201"/>
      <c r="L33" s="198" t="s">
        <v>33</v>
      </c>
      <c r="M33" s="202" t="s">
        <v>107</v>
      </c>
      <c r="N33" s="202">
        <v>1</v>
      </c>
      <c r="O33" s="202">
        <v>120</v>
      </c>
      <c r="P33" s="202">
        <v>45</v>
      </c>
      <c r="Q33" s="202">
        <v>200</v>
      </c>
      <c r="R33" s="203">
        <f t="shared" si="1"/>
        <v>1.08</v>
      </c>
      <c r="S33" s="228">
        <f t="shared" si="2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3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295" t="s">
        <v>714</v>
      </c>
      <c r="D34" s="197" t="s">
        <v>126</v>
      </c>
      <c r="E34" s="192" t="s">
        <v>252</v>
      </c>
      <c r="F34" s="312" t="s">
        <v>728</v>
      </c>
      <c r="G34" s="223" t="s">
        <v>526</v>
      </c>
      <c r="H34" s="198">
        <v>2223</v>
      </c>
      <c r="I34" s="317" t="s">
        <v>722</v>
      </c>
      <c r="J34" s="315" t="s">
        <v>732</v>
      </c>
      <c r="K34" s="201"/>
      <c r="L34" s="198" t="s">
        <v>33</v>
      </c>
      <c r="M34" s="202" t="s">
        <v>107</v>
      </c>
      <c r="N34" s="202">
        <v>1</v>
      </c>
      <c r="O34" s="202">
        <v>120</v>
      </c>
      <c r="P34" s="202">
        <v>45</v>
      </c>
      <c r="Q34" s="202">
        <v>200</v>
      </c>
      <c r="R34" s="203">
        <f t="shared" si="1"/>
        <v>1.08</v>
      </c>
      <c r="S34" s="228">
        <f t="shared" si="2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3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295" t="s">
        <v>714</v>
      </c>
      <c r="D35" s="197" t="s">
        <v>126</v>
      </c>
      <c r="E35" s="192" t="s">
        <v>252</v>
      </c>
      <c r="F35" s="312" t="s">
        <v>728</v>
      </c>
      <c r="G35" s="223" t="s">
        <v>527</v>
      </c>
      <c r="H35" s="198">
        <v>2223</v>
      </c>
      <c r="I35" s="317" t="s">
        <v>722</v>
      </c>
      <c r="J35" s="315" t="s">
        <v>732</v>
      </c>
      <c r="K35" s="201"/>
      <c r="L35" s="198" t="s">
        <v>33</v>
      </c>
      <c r="M35" s="202" t="s">
        <v>107</v>
      </c>
      <c r="N35" s="202">
        <v>1</v>
      </c>
      <c r="O35" s="202">
        <v>120</v>
      </c>
      <c r="P35" s="202">
        <v>45</v>
      </c>
      <c r="Q35" s="202">
        <v>200</v>
      </c>
      <c r="R35" s="203">
        <f t="shared" si="1"/>
        <v>1.08</v>
      </c>
      <c r="S35" s="228">
        <f t="shared" si="2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3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295" t="s">
        <v>714</v>
      </c>
      <c r="D36" s="197" t="s">
        <v>126</v>
      </c>
      <c r="E36" s="192" t="s">
        <v>252</v>
      </c>
      <c r="F36" s="312" t="s">
        <v>728</v>
      </c>
      <c r="G36" s="223" t="s">
        <v>528</v>
      </c>
      <c r="H36" s="198">
        <v>2223</v>
      </c>
      <c r="I36" s="317" t="s">
        <v>722</v>
      </c>
      <c r="J36" s="315" t="s">
        <v>732</v>
      </c>
      <c r="K36" s="201"/>
      <c r="L36" s="198" t="s">
        <v>33</v>
      </c>
      <c r="M36" s="202" t="s">
        <v>107</v>
      </c>
      <c r="N36" s="202">
        <v>1</v>
      </c>
      <c r="O36" s="202">
        <v>120</v>
      </c>
      <c r="P36" s="202">
        <v>45</v>
      </c>
      <c r="Q36" s="202">
        <v>200</v>
      </c>
      <c r="R36" s="203">
        <f t="shared" si="1"/>
        <v>1.08</v>
      </c>
      <c r="S36" s="228">
        <f t="shared" si="2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3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295" t="s">
        <v>714</v>
      </c>
      <c r="D37" s="197" t="s">
        <v>126</v>
      </c>
      <c r="E37" s="192" t="s">
        <v>252</v>
      </c>
      <c r="F37" s="312" t="s">
        <v>728</v>
      </c>
      <c r="G37" s="223" t="s">
        <v>529</v>
      </c>
      <c r="H37" s="198">
        <v>2223</v>
      </c>
      <c r="I37" s="317" t="s">
        <v>722</v>
      </c>
      <c r="J37" s="315" t="s">
        <v>732</v>
      </c>
      <c r="K37" s="201"/>
      <c r="L37" s="198" t="s">
        <v>33</v>
      </c>
      <c r="M37" s="202" t="s">
        <v>107</v>
      </c>
      <c r="N37" s="202">
        <v>1</v>
      </c>
      <c r="O37" s="202">
        <v>120</v>
      </c>
      <c r="P37" s="202">
        <v>45</v>
      </c>
      <c r="Q37" s="202">
        <v>200</v>
      </c>
      <c r="R37" s="203">
        <f t="shared" si="1"/>
        <v>1.08</v>
      </c>
      <c r="S37" s="228">
        <f t="shared" si="2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3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295" t="s">
        <v>714</v>
      </c>
      <c r="D38" s="197" t="s">
        <v>126</v>
      </c>
      <c r="E38" s="192" t="s">
        <v>252</v>
      </c>
      <c r="F38" s="312" t="s">
        <v>728</v>
      </c>
      <c r="G38" s="223" t="s">
        <v>530</v>
      </c>
      <c r="H38" s="198">
        <v>2223</v>
      </c>
      <c r="I38" s="317" t="s">
        <v>722</v>
      </c>
      <c r="J38" s="315" t="s">
        <v>732</v>
      </c>
      <c r="K38" s="201"/>
      <c r="L38" s="198" t="s">
        <v>33</v>
      </c>
      <c r="M38" s="202" t="s">
        <v>107</v>
      </c>
      <c r="N38" s="202">
        <v>1</v>
      </c>
      <c r="O38" s="202">
        <v>120</v>
      </c>
      <c r="P38" s="202">
        <v>45</v>
      </c>
      <c r="Q38" s="202">
        <v>200</v>
      </c>
      <c r="R38" s="203">
        <f t="shared" si="1"/>
        <v>1.08</v>
      </c>
      <c r="S38" s="228">
        <f t="shared" si="2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3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295" t="s">
        <v>714</v>
      </c>
      <c r="D39" s="197" t="s">
        <v>126</v>
      </c>
      <c r="E39" s="192" t="s">
        <v>252</v>
      </c>
      <c r="F39" s="122"/>
      <c r="G39" s="223" t="s">
        <v>531</v>
      </c>
      <c r="H39" s="198"/>
      <c r="I39" s="199"/>
      <c r="J39" s="200"/>
      <c r="K39" s="318" t="s">
        <v>726</v>
      </c>
      <c r="L39" s="198" t="s">
        <v>33</v>
      </c>
      <c r="M39" s="202" t="s">
        <v>107</v>
      </c>
      <c r="N39" s="202">
        <v>1</v>
      </c>
      <c r="O39" s="202">
        <v>120</v>
      </c>
      <c r="P39" s="202">
        <v>45</v>
      </c>
      <c r="Q39" s="202">
        <v>200</v>
      </c>
      <c r="R39" s="203">
        <f t="shared" si="1"/>
        <v>1.08</v>
      </c>
      <c r="S39" s="228">
        <f t="shared" si="2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3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295" t="s">
        <v>714</v>
      </c>
      <c r="D40" s="197" t="s">
        <v>126</v>
      </c>
      <c r="E40" s="192" t="s">
        <v>252</v>
      </c>
      <c r="F40" s="122"/>
      <c r="G40" s="223" t="s">
        <v>532</v>
      </c>
      <c r="H40" s="123"/>
      <c r="I40" s="126"/>
      <c r="J40" s="194"/>
      <c r="K40" s="304" t="s">
        <v>726</v>
      </c>
      <c r="L40" s="198" t="s">
        <v>33</v>
      </c>
      <c r="M40" s="124" t="s">
        <v>117</v>
      </c>
      <c r="N40" s="202">
        <v>1</v>
      </c>
      <c r="O40" s="124">
        <v>120</v>
      </c>
      <c r="P40" s="124">
        <v>45</v>
      </c>
      <c r="Q40" s="124">
        <v>65</v>
      </c>
      <c r="R40" s="203">
        <f t="shared" si="1"/>
        <v>0.351</v>
      </c>
      <c r="S40" s="228">
        <f t="shared" si="2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3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295" t="s">
        <v>714</v>
      </c>
      <c r="D41" s="197" t="s">
        <v>126</v>
      </c>
      <c r="E41" s="192" t="s">
        <v>252</v>
      </c>
      <c r="F41" s="122"/>
      <c r="G41" s="223" t="s">
        <v>533</v>
      </c>
      <c r="H41" s="123"/>
      <c r="I41" s="126"/>
      <c r="J41" s="194"/>
      <c r="K41" s="304" t="s">
        <v>726</v>
      </c>
      <c r="L41" s="198" t="s">
        <v>33</v>
      </c>
      <c r="M41" s="124" t="s">
        <v>117</v>
      </c>
      <c r="N41" s="202">
        <v>1</v>
      </c>
      <c r="O41" s="124">
        <v>120</v>
      </c>
      <c r="P41" s="124">
        <v>45</v>
      </c>
      <c r="Q41" s="124">
        <v>65</v>
      </c>
      <c r="R41" s="203">
        <f t="shared" si="1"/>
        <v>0.351</v>
      </c>
      <c r="S41" s="228">
        <f t="shared" si="2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3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295" t="s">
        <v>714</v>
      </c>
      <c r="D42" s="197" t="s">
        <v>126</v>
      </c>
      <c r="E42" s="192" t="s">
        <v>252</v>
      </c>
      <c r="F42" s="122"/>
      <c r="G42" s="223" t="s">
        <v>534</v>
      </c>
      <c r="H42" s="123"/>
      <c r="I42" s="126"/>
      <c r="J42" s="194"/>
      <c r="K42" s="304" t="s">
        <v>726</v>
      </c>
      <c r="L42" s="198" t="s">
        <v>33</v>
      </c>
      <c r="M42" s="124" t="s">
        <v>117</v>
      </c>
      <c r="N42" s="202">
        <v>1</v>
      </c>
      <c r="O42" s="124">
        <v>120</v>
      </c>
      <c r="P42" s="124">
        <v>45</v>
      </c>
      <c r="Q42" s="124">
        <v>65</v>
      </c>
      <c r="R42" s="203">
        <f t="shared" si="1"/>
        <v>0.351</v>
      </c>
      <c r="S42" s="228">
        <f t="shared" si="2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3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295" t="s">
        <v>714</v>
      </c>
      <c r="D43" s="197" t="s">
        <v>126</v>
      </c>
      <c r="E43" s="192" t="s">
        <v>252</v>
      </c>
      <c r="F43" s="122"/>
      <c r="G43" s="223" t="s">
        <v>535</v>
      </c>
      <c r="H43" s="123"/>
      <c r="I43" s="126"/>
      <c r="J43" s="194"/>
      <c r="K43" s="304" t="s">
        <v>726</v>
      </c>
      <c r="L43" s="198" t="s">
        <v>33</v>
      </c>
      <c r="M43" s="124" t="s">
        <v>117</v>
      </c>
      <c r="N43" s="202">
        <v>1</v>
      </c>
      <c r="O43" s="124">
        <v>120</v>
      </c>
      <c r="P43" s="124">
        <v>45</v>
      </c>
      <c r="Q43" s="124">
        <v>100</v>
      </c>
      <c r="R43" s="203">
        <f t="shared" si="1"/>
        <v>0.54</v>
      </c>
      <c r="S43" s="228">
        <f t="shared" si="2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3"/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295" t="s">
        <v>714</v>
      </c>
      <c r="D44" s="197" t="s">
        <v>126</v>
      </c>
      <c r="E44" s="192" t="s">
        <v>252</v>
      </c>
      <c r="F44" s="122"/>
      <c r="G44" s="223" t="s">
        <v>536</v>
      </c>
      <c r="H44" s="123"/>
      <c r="I44" s="126"/>
      <c r="J44" s="194"/>
      <c r="K44" s="304" t="s">
        <v>726</v>
      </c>
      <c r="L44" s="198" t="s">
        <v>33</v>
      </c>
      <c r="M44" s="124" t="s">
        <v>117</v>
      </c>
      <c r="N44" s="202">
        <v>1</v>
      </c>
      <c r="O44" s="124">
        <v>120</v>
      </c>
      <c r="P44" s="124">
        <v>45</v>
      </c>
      <c r="Q44" s="124">
        <v>100</v>
      </c>
      <c r="R44" s="203">
        <f t="shared" si="1"/>
        <v>0.54</v>
      </c>
      <c r="S44" s="228">
        <f t="shared" si="2"/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 t="shared" si="3"/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295" t="s">
        <v>714</v>
      </c>
      <c r="D45" s="197" t="s">
        <v>126</v>
      </c>
      <c r="E45" s="192" t="s">
        <v>252</v>
      </c>
      <c r="F45" s="122"/>
      <c r="G45" s="223" t="s">
        <v>537</v>
      </c>
      <c r="H45" s="123"/>
      <c r="I45" s="126"/>
      <c r="J45" s="194"/>
      <c r="K45" s="304" t="s">
        <v>726</v>
      </c>
      <c r="L45" s="198" t="s">
        <v>33</v>
      </c>
      <c r="M45" s="124" t="s">
        <v>116</v>
      </c>
      <c r="N45" s="202">
        <v>1</v>
      </c>
      <c r="O45" s="124">
        <v>96</v>
      </c>
      <c r="P45" s="124">
        <v>33</v>
      </c>
      <c r="Q45" s="124">
        <v>122</v>
      </c>
      <c r="R45" s="203">
        <f t="shared" si="1"/>
        <v>0.386496</v>
      </c>
      <c r="S45" s="228">
        <f t="shared" si="2"/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 t="shared" si="3"/>
        <v>0</v>
      </c>
      <c r="AD45" s="166"/>
      <c r="AE45" s="130" t="s">
        <v>123</v>
      </c>
    </row>
    <row r="46" spans="1:31" s="20" customFormat="1" ht="12.75">
      <c r="A46" s="196" t="s">
        <v>653</v>
      </c>
      <c r="B46" s="197" t="s">
        <v>115</v>
      </c>
      <c r="C46" s="295" t="s">
        <v>714</v>
      </c>
      <c r="D46" s="197" t="s">
        <v>126</v>
      </c>
      <c r="E46" s="192" t="s">
        <v>252</v>
      </c>
      <c r="F46" s="122"/>
      <c r="G46" s="223" t="s">
        <v>538</v>
      </c>
      <c r="H46" s="123"/>
      <c r="I46" s="126"/>
      <c r="J46" s="194"/>
      <c r="K46" s="304" t="s">
        <v>726</v>
      </c>
      <c r="L46" s="198" t="s">
        <v>33</v>
      </c>
      <c r="M46" s="124" t="s">
        <v>113</v>
      </c>
      <c r="N46" s="202">
        <v>1</v>
      </c>
      <c r="O46" s="124">
        <v>120</v>
      </c>
      <c r="P46" s="124">
        <v>41</v>
      </c>
      <c r="Q46" s="124">
        <v>145</v>
      </c>
      <c r="R46" s="203">
        <f t="shared" si="1"/>
        <v>0.7134</v>
      </c>
      <c r="S46" s="228">
        <f t="shared" si="2"/>
        <v>0</v>
      </c>
      <c r="T46" s="204" t="s">
        <v>702</v>
      </c>
      <c r="U46" s="126"/>
      <c r="V46" s="126"/>
      <c r="W46" s="127"/>
      <c r="X46" s="127"/>
      <c r="Y46" s="169"/>
      <c r="Z46" s="129"/>
      <c r="AA46" s="126"/>
      <c r="AB46" s="186"/>
      <c r="AC46" s="232">
        <f t="shared" si="3"/>
        <v>0</v>
      </c>
      <c r="AD46" s="166"/>
      <c r="AE46" s="130"/>
    </row>
    <row r="47" spans="1:31" s="20" customFormat="1" ht="12.75">
      <c r="A47" s="196" t="s">
        <v>653</v>
      </c>
      <c r="B47" s="197" t="s">
        <v>115</v>
      </c>
      <c r="C47" s="295" t="s">
        <v>714</v>
      </c>
      <c r="D47" s="197" t="s">
        <v>126</v>
      </c>
      <c r="E47" s="192" t="s">
        <v>252</v>
      </c>
      <c r="F47" s="122"/>
      <c r="G47" s="223" t="s">
        <v>539</v>
      </c>
      <c r="H47" s="123"/>
      <c r="I47" s="126"/>
      <c r="J47" s="194"/>
      <c r="K47" s="304" t="s">
        <v>726</v>
      </c>
      <c r="L47" s="198" t="s">
        <v>33</v>
      </c>
      <c r="M47" s="124" t="s">
        <v>113</v>
      </c>
      <c r="N47" s="202">
        <v>1</v>
      </c>
      <c r="O47" s="124">
        <v>120</v>
      </c>
      <c r="P47" s="124">
        <v>41</v>
      </c>
      <c r="Q47" s="124">
        <v>145</v>
      </c>
      <c r="R47" s="203">
        <f t="shared" si="1"/>
        <v>0.7134</v>
      </c>
      <c r="S47" s="228">
        <f t="shared" si="2"/>
        <v>0</v>
      </c>
      <c r="T47" s="204" t="s">
        <v>702</v>
      </c>
      <c r="U47" s="126"/>
      <c r="V47" s="126"/>
      <c r="W47" s="127"/>
      <c r="X47" s="127"/>
      <c r="Y47" s="169"/>
      <c r="Z47" s="129"/>
      <c r="AA47" s="126"/>
      <c r="AB47" s="186"/>
      <c r="AC47" s="232">
        <f t="shared" si="3"/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295" t="s">
        <v>714</v>
      </c>
      <c r="D48" s="197" t="s">
        <v>126</v>
      </c>
      <c r="E48" s="192" t="s">
        <v>252</v>
      </c>
      <c r="F48" s="122"/>
      <c r="G48" s="223" t="s">
        <v>540</v>
      </c>
      <c r="H48" s="123"/>
      <c r="I48" s="126"/>
      <c r="J48" s="194"/>
      <c r="K48" s="304" t="s">
        <v>726</v>
      </c>
      <c r="L48" s="198" t="s">
        <v>33</v>
      </c>
      <c r="M48" s="124" t="s">
        <v>113</v>
      </c>
      <c r="N48" s="202">
        <v>1</v>
      </c>
      <c r="O48" s="124">
        <v>120</v>
      </c>
      <c r="P48" s="124">
        <v>41</v>
      </c>
      <c r="Q48" s="124">
        <v>145</v>
      </c>
      <c r="R48" s="203">
        <f t="shared" si="1"/>
        <v>0.7134</v>
      </c>
      <c r="S48" s="228">
        <f t="shared" si="2"/>
        <v>0</v>
      </c>
      <c r="T48" s="204" t="s">
        <v>702</v>
      </c>
      <c r="U48" s="126"/>
      <c r="V48" s="126"/>
      <c r="W48" s="127"/>
      <c r="X48" s="127"/>
      <c r="Y48" s="169"/>
      <c r="Z48" s="129"/>
      <c r="AA48" s="126"/>
      <c r="AB48" s="186"/>
      <c r="AC48" s="232">
        <f t="shared" si="3"/>
        <v>0</v>
      </c>
      <c r="AD48" s="166"/>
      <c r="AE48" s="130"/>
    </row>
    <row r="49" spans="1:31" s="20" customFormat="1" ht="12.75">
      <c r="A49" s="196" t="s">
        <v>653</v>
      </c>
      <c r="B49" s="197" t="s">
        <v>115</v>
      </c>
      <c r="C49" s="295" t="s">
        <v>714</v>
      </c>
      <c r="D49" s="197" t="s">
        <v>126</v>
      </c>
      <c r="E49" s="192" t="s">
        <v>252</v>
      </c>
      <c r="F49" s="122"/>
      <c r="G49" s="223" t="s">
        <v>541</v>
      </c>
      <c r="H49" s="123"/>
      <c r="I49" s="126"/>
      <c r="J49" s="194"/>
      <c r="K49" s="304" t="s">
        <v>726</v>
      </c>
      <c r="L49" s="198" t="s">
        <v>33</v>
      </c>
      <c r="M49" s="124" t="s">
        <v>113</v>
      </c>
      <c r="N49" s="202">
        <v>1</v>
      </c>
      <c r="O49" s="124">
        <v>120</v>
      </c>
      <c r="P49" s="124">
        <v>41</v>
      </c>
      <c r="Q49" s="124">
        <v>145</v>
      </c>
      <c r="R49" s="203">
        <f t="shared" si="1"/>
        <v>0.7134</v>
      </c>
      <c r="S49" s="228">
        <f t="shared" si="2"/>
        <v>0</v>
      </c>
      <c r="T49" s="204" t="s">
        <v>702</v>
      </c>
      <c r="U49" s="126"/>
      <c r="V49" s="126"/>
      <c r="W49" s="127"/>
      <c r="X49" s="127"/>
      <c r="Y49" s="169"/>
      <c r="Z49" s="129"/>
      <c r="AA49" s="126"/>
      <c r="AB49" s="186"/>
      <c r="AC49" s="232">
        <f t="shared" si="3"/>
        <v>0</v>
      </c>
      <c r="AD49" s="166"/>
      <c r="AE49" s="130"/>
    </row>
    <row r="50" spans="1:31" s="20" customFormat="1" ht="12.75">
      <c r="A50" s="196" t="s">
        <v>653</v>
      </c>
      <c r="B50" s="197" t="s">
        <v>115</v>
      </c>
      <c r="C50" s="295" t="s">
        <v>714</v>
      </c>
      <c r="D50" s="197" t="s">
        <v>126</v>
      </c>
      <c r="E50" s="192" t="s">
        <v>252</v>
      </c>
      <c r="F50" s="122"/>
      <c r="G50" s="223" t="s">
        <v>542</v>
      </c>
      <c r="H50" s="123"/>
      <c r="I50" s="126"/>
      <c r="J50" s="194"/>
      <c r="K50" s="304" t="s">
        <v>726</v>
      </c>
      <c r="L50" s="198" t="s">
        <v>33</v>
      </c>
      <c r="M50" s="124" t="s">
        <v>113</v>
      </c>
      <c r="N50" s="202">
        <v>1</v>
      </c>
      <c r="O50" s="124">
        <v>250</v>
      </c>
      <c r="P50" s="124">
        <v>45</v>
      </c>
      <c r="Q50" s="124">
        <v>62</v>
      </c>
      <c r="R50" s="203">
        <f t="shared" si="1"/>
        <v>0.6975</v>
      </c>
      <c r="S50" s="228">
        <f t="shared" si="2"/>
        <v>0</v>
      </c>
      <c r="T50" s="204" t="s">
        <v>702</v>
      </c>
      <c r="U50" s="126"/>
      <c r="V50" s="126"/>
      <c r="W50" s="127"/>
      <c r="X50" s="127"/>
      <c r="Y50" s="169"/>
      <c r="Z50" s="129"/>
      <c r="AA50" s="126"/>
      <c r="AB50" s="186"/>
      <c r="AC50" s="232">
        <f t="shared" si="3"/>
        <v>0</v>
      </c>
      <c r="AD50" s="166"/>
      <c r="AE50" s="130" t="s">
        <v>123</v>
      </c>
    </row>
    <row r="51" spans="1:31" s="20" customFormat="1" ht="12.75">
      <c r="A51" s="196" t="s">
        <v>653</v>
      </c>
      <c r="B51" s="197" t="s">
        <v>115</v>
      </c>
      <c r="C51" s="295" t="s">
        <v>714</v>
      </c>
      <c r="D51" s="197" t="s">
        <v>126</v>
      </c>
      <c r="E51" s="192" t="s">
        <v>252</v>
      </c>
      <c r="F51" s="122"/>
      <c r="G51" s="223" t="s">
        <v>543</v>
      </c>
      <c r="H51" s="123"/>
      <c r="I51" s="126"/>
      <c r="J51" s="194"/>
      <c r="K51" s="304" t="s">
        <v>726</v>
      </c>
      <c r="L51" s="198" t="s">
        <v>33</v>
      </c>
      <c r="M51" s="124" t="s">
        <v>113</v>
      </c>
      <c r="N51" s="202">
        <v>1</v>
      </c>
      <c r="O51" s="124">
        <v>250</v>
      </c>
      <c r="P51" s="124">
        <v>45</v>
      </c>
      <c r="Q51" s="124">
        <v>62</v>
      </c>
      <c r="R51" s="203">
        <f t="shared" si="1"/>
        <v>0.6975</v>
      </c>
      <c r="S51" s="228">
        <f t="shared" si="2"/>
        <v>0</v>
      </c>
      <c r="T51" s="204" t="s">
        <v>702</v>
      </c>
      <c r="U51" s="126"/>
      <c r="V51" s="126"/>
      <c r="W51" s="127"/>
      <c r="X51" s="127"/>
      <c r="Y51" s="169"/>
      <c r="Z51" s="129"/>
      <c r="AA51" s="126"/>
      <c r="AB51" s="186"/>
      <c r="AC51" s="232">
        <f t="shared" si="3"/>
        <v>0</v>
      </c>
      <c r="AD51" s="166"/>
      <c r="AE51" s="130" t="s">
        <v>123</v>
      </c>
    </row>
    <row r="52" spans="1:31" ht="12.75">
      <c r="A52" s="196" t="s">
        <v>653</v>
      </c>
      <c r="B52" s="197" t="s">
        <v>115</v>
      </c>
      <c r="C52" s="295" t="s">
        <v>714</v>
      </c>
      <c r="D52" s="197" t="s">
        <v>126</v>
      </c>
      <c r="E52" s="192" t="s">
        <v>252</v>
      </c>
      <c r="F52" s="122"/>
      <c r="G52" s="223" t="s">
        <v>544</v>
      </c>
      <c r="H52" s="123"/>
      <c r="I52" s="126"/>
      <c r="J52" s="194"/>
      <c r="K52" s="304" t="s">
        <v>726</v>
      </c>
      <c r="L52" s="198" t="s">
        <v>33</v>
      </c>
      <c r="M52" s="124" t="s">
        <v>113</v>
      </c>
      <c r="N52" s="202">
        <v>1</v>
      </c>
      <c r="O52" s="124">
        <v>250</v>
      </c>
      <c r="P52" s="124">
        <v>45</v>
      </c>
      <c r="Q52" s="124">
        <v>62</v>
      </c>
      <c r="R52" s="203">
        <f t="shared" si="1"/>
        <v>0.6975</v>
      </c>
      <c r="S52" s="228">
        <f t="shared" si="2"/>
        <v>0</v>
      </c>
      <c r="T52" s="204" t="s">
        <v>702</v>
      </c>
      <c r="U52" s="126"/>
      <c r="V52" s="126"/>
      <c r="W52" s="127"/>
      <c r="X52" s="127"/>
      <c r="Y52" s="169"/>
      <c r="Z52" s="129"/>
      <c r="AA52" s="126"/>
      <c r="AB52" s="186"/>
      <c r="AC52" s="232">
        <f t="shared" si="3"/>
        <v>0</v>
      </c>
      <c r="AD52" s="166"/>
      <c r="AE52" s="130" t="s">
        <v>123</v>
      </c>
    </row>
    <row r="53" spans="1:31" ht="12.75">
      <c r="A53" s="196" t="s">
        <v>653</v>
      </c>
      <c r="B53" s="197" t="s">
        <v>115</v>
      </c>
      <c r="C53" s="295" t="s">
        <v>714</v>
      </c>
      <c r="D53" s="197" t="s">
        <v>126</v>
      </c>
      <c r="E53" s="192" t="s">
        <v>252</v>
      </c>
      <c r="F53" s="122"/>
      <c r="G53" s="223" t="s">
        <v>545</v>
      </c>
      <c r="H53" s="123"/>
      <c r="I53" s="126"/>
      <c r="J53" s="194"/>
      <c r="K53" s="304" t="s">
        <v>726</v>
      </c>
      <c r="L53" s="198" t="s">
        <v>33</v>
      </c>
      <c r="M53" s="124" t="s">
        <v>113</v>
      </c>
      <c r="N53" s="202">
        <v>1</v>
      </c>
      <c r="O53" s="124">
        <v>251</v>
      </c>
      <c r="P53" s="124">
        <v>45</v>
      </c>
      <c r="Q53" s="124">
        <v>200</v>
      </c>
      <c r="R53" s="203">
        <f t="shared" si="1"/>
        <v>2.259</v>
      </c>
      <c r="S53" s="228">
        <f t="shared" si="2"/>
        <v>0</v>
      </c>
      <c r="T53" s="204" t="s">
        <v>702</v>
      </c>
      <c r="U53" s="126"/>
      <c r="V53" s="126"/>
      <c r="W53" s="127"/>
      <c r="X53" s="127"/>
      <c r="Y53" s="169"/>
      <c r="Z53" s="129"/>
      <c r="AA53" s="126"/>
      <c r="AB53" s="186"/>
      <c r="AC53" s="232">
        <f t="shared" si="3"/>
        <v>0</v>
      </c>
      <c r="AD53" s="166"/>
      <c r="AE53" s="130" t="s">
        <v>123</v>
      </c>
    </row>
    <row r="54" spans="1:31" ht="12.75">
      <c r="A54" s="196" t="s">
        <v>653</v>
      </c>
      <c r="B54" s="197" t="s">
        <v>115</v>
      </c>
      <c r="C54" s="295" t="s">
        <v>714</v>
      </c>
      <c r="D54" s="197" t="s">
        <v>126</v>
      </c>
      <c r="E54" s="192" t="s">
        <v>252</v>
      </c>
      <c r="F54" s="297" t="s">
        <v>728</v>
      </c>
      <c r="G54" s="223" t="s">
        <v>546</v>
      </c>
      <c r="H54" s="123">
        <v>2223</v>
      </c>
      <c r="I54" s="298" t="s">
        <v>722</v>
      </c>
      <c r="J54" s="299" t="s">
        <v>736</v>
      </c>
      <c r="K54" s="128"/>
      <c r="L54" s="198" t="s">
        <v>33</v>
      </c>
      <c r="M54" s="124" t="s">
        <v>113</v>
      </c>
      <c r="N54" s="202">
        <v>1</v>
      </c>
      <c r="O54" s="124">
        <v>98</v>
      </c>
      <c r="P54" s="124">
        <v>51</v>
      </c>
      <c r="Q54" s="124">
        <v>240</v>
      </c>
      <c r="R54" s="203">
        <f t="shared" si="1"/>
        <v>1.19952</v>
      </c>
      <c r="S54" s="228">
        <f t="shared" si="2"/>
        <v>0</v>
      </c>
      <c r="T54" s="204" t="s">
        <v>702</v>
      </c>
      <c r="U54" s="126"/>
      <c r="V54" s="126"/>
      <c r="W54" s="127"/>
      <c r="X54" s="127"/>
      <c r="Y54" s="169"/>
      <c r="Z54" s="129"/>
      <c r="AA54" s="126"/>
      <c r="AB54" s="186"/>
      <c r="AC54" s="232">
        <f t="shared" si="3"/>
        <v>0</v>
      </c>
      <c r="AD54" s="166"/>
      <c r="AE54" s="130"/>
    </row>
    <row r="55" spans="1:31" ht="12.75">
      <c r="A55" s="196" t="s">
        <v>653</v>
      </c>
      <c r="B55" s="197" t="s">
        <v>115</v>
      </c>
      <c r="C55" s="295" t="s">
        <v>714</v>
      </c>
      <c r="D55" s="197" t="s">
        <v>126</v>
      </c>
      <c r="E55" s="192" t="s">
        <v>252</v>
      </c>
      <c r="F55" s="297" t="s">
        <v>728</v>
      </c>
      <c r="G55" s="223" t="s">
        <v>547</v>
      </c>
      <c r="H55" s="123">
        <v>2223</v>
      </c>
      <c r="I55" s="298" t="s">
        <v>722</v>
      </c>
      <c r="J55" s="299" t="s">
        <v>736</v>
      </c>
      <c r="K55" s="128"/>
      <c r="L55" s="198" t="s">
        <v>33</v>
      </c>
      <c r="M55" s="124" t="s">
        <v>113</v>
      </c>
      <c r="N55" s="202">
        <v>1</v>
      </c>
      <c r="O55" s="124">
        <v>98</v>
      </c>
      <c r="P55" s="124">
        <v>51</v>
      </c>
      <c r="Q55" s="124">
        <v>240</v>
      </c>
      <c r="R55" s="203">
        <f t="shared" si="1"/>
        <v>1.19952</v>
      </c>
      <c r="S55" s="228">
        <f t="shared" si="2"/>
        <v>0</v>
      </c>
      <c r="T55" s="204" t="s">
        <v>702</v>
      </c>
      <c r="U55" s="126"/>
      <c r="V55" s="126"/>
      <c r="W55" s="127"/>
      <c r="X55" s="127"/>
      <c r="Y55" s="169"/>
      <c r="Z55" s="129"/>
      <c r="AA55" s="126"/>
      <c r="AB55" s="186"/>
      <c r="AC55" s="232">
        <f t="shared" si="3"/>
        <v>0</v>
      </c>
      <c r="AD55" s="166"/>
      <c r="AE55" s="130"/>
    </row>
    <row r="56" spans="1:31" ht="12.75">
      <c r="A56" s="196" t="s">
        <v>653</v>
      </c>
      <c r="B56" s="197" t="s">
        <v>115</v>
      </c>
      <c r="C56" s="295" t="s">
        <v>714</v>
      </c>
      <c r="D56" s="197" t="s">
        <v>126</v>
      </c>
      <c r="E56" s="192" t="s">
        <v>252</v>
      </c>
      <c r="F56" s="297" t="s">
        <v>728</v>
      </c>
      <c r="G56" s="223" t="s">
        <v>548</v>
      </c>
      <c r="H56" s="123">
        <v>2223</v>
      </c>
      <c r="I56" s="298" t="s">
        <v>722</v>
      </c>
      <c r="J56" s="299" t="s">
        <v>736</v>
      </c>
      <c r="K56" s="128"/>
      <c r="L56" s="198" t="s">
        <v>33</v>
      </c>
      <c r="M56" s="124" t="s">
        <v>113</v>
      </c>
      <c r="N56" s="202">
        <v>1</v>
      </c>
      <c r="O56" s="124">
        <v>98</v>
      </c>
      <c r="P56" s="124">
        <v>51</v>
      </c>
      <c r="Q56" s="124">
        <v>240</v>
      </c>
      <c r="R56" s="203">
        <f t="shared" si="1"/>
        <v>1.19952</v>
      </c>
      <c r="S56" s="228">
        <f t="shared" si="2"/>
        <v>0</v>
      </c>
      <c r="T56" s="204" t="s">
        <v>702</v>
      </c>
      <c r="U56" s="126"/>
      <c r="V56" s="126"/>
      <c r="W56" s="127"/>
      <c r="X56" s="127"/>
      <c r="Y56" s="169"/>
      <c r="Z56" s="129"/>
      <c r="AA56" s="126"/>
      <c r="AB56" s="186"/>
      <c r="AC56" s="232">
        <f t="shared" si="3"/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295" t="s">
        <v>714</v>
      </c>
      <c r="D57" s="197" t="s">
        <v>126</v>
      </c>
      <c r="E57" s="192" t="s">
        <v>252</v>
      </c>
      <c r="F57" s="297" t="s">
        <v>728</v>
      </c>
      <c r="G57" s="223" t="s">
        <v>549</v>
      </c>
      <c r="H57" s="123">
        <v>2223</v>
      </c>
      <c r="I57" s="298" t="s">
        <v>722</v>
      </c>
      <c r="J57" s="299" t="s">
        <v>736</v>
      </c>
      <c r="K57" s="128"/>
      <c r="L57" s="198" t="s">
        <v>33</v>
      </c>
      <c r="M57" s="124" t="s">
        <v>113</v>
      </c>
      <c r="N57" s="202">
        <v>1</v>
      </c>
      <c r="O57" s="124">
        <v>98</v>
      </c>
      <c r="P57" s="124">
        <v>51</v>
      </c>
      <c r="Q57" s="124">
        <v>240</v>
      </c>
      <c r="R57" s="203">
        <f t="shared" si="1"/>
        <v>1.19952</v>
      </c>
      <c r="S57" s="228">
        <f t="shared" si="2"/>
        <v>0</v>
      </c>
      <c r="T57" s="204" t="s">
        <v>702</v>
      </c>
      <c r="U57" s="126"/>
      <c r="V57" s="126"/>
      <c r="W57" s="127"/>
      <c r="X57" s="127"/>
      <c r="Y57" s="169"/>
      <c r="Z57" s="129"/>
      <c r="AA57" s="126"/>
      <c r="AB57" s="186"/>
      <c r="AC57" s="232">
        <f t="shared" si="3"/>
        <v>0</v>
      </c>
      <c r="AD57" s="166"/>
      <c r="AE57" s="130"/>
    </row>
    <row r="58" spans="1:31" ht="12.75">
      <c r="A58" s="196" t="s">
        <v>653</v>
      </c>
      <c r="B58" s="197" t="s">
        <v>115</v>
      </c>
      <c r="C58" s="295" t="s">
        <v>714</v>
      </c>
      <c r="D58" s="197" t="s">
        <v>126</v>
      </c>
      <c r="E58" s="192" t="s">
        <v>252</v>
      </c>
      <c r="F58" s="297" t="s">
        <v>728</v>
      </c>
      <c r="G58" s="223" t="s">
        <v>550</v>
      </c>
      <c r="H58" s="123">
        <v>2223</v>
      </c>
      <c r="I58" s="298" t="s">
        <v>722</v>
      </c>
      <c r="J58" s="299" t="s">
        <v>736</v>
      </c>
      <c r="K58" s="128"/>
      <c r="L58" s="198" t="s">
        <v>33</v>
      </c>
      <c r="M58" s="124" t="s">
        <v>113</v>
      </c>
      <c r="N58" s="202">
        <v>1</v>
      </c>
      <c r="O58" s="124">
        <v>98</v>
      </c>
      <c r="P58" s="124">
        <v>51</v>
      </c>
      <c r="Q58" s="124">
        <v>240</v>
      </c>
      <c r="R58" s="203">
        <f aca="true" t="shared" si="4" ref="R58:R82">(O58*P58*Q58)/1000000</f>
        <v>1.19952</v>
      </c>
      <c r="S58" s="228">
        <f aca="true" t="shared" si="5" ref="S58:S88">IF(T58="O",R58,0)</f>
        <v>0</v>
      </c>
      <c r="T58" s="204" t="s">
        <v>702</v>
      </c>
      <c r="U58" s="126"/>
      <c r="V58" s="126"/>
      <c r="W58" s="127"/>
      <c r="X58" s="127"/>
      <c r="Y58" s="169"/>
      <c r="Z58" s="129"/>
      <c r="AA58" s="126"/>
      <c r="AB58" s="186"/>
      <c r="AC58" s="232">
        <f aca="true" t="shared" si="6" ref="AC58:AC88">IF(AD58="O",AB58,0)</f>
        <v>0</v>
      </c>
      <c r="AD58" s="166"/>
      <c r="AE58" s="130"/>
    </row>
    <row r="59" spans="1:31" ht="12.75">
      <c r="A59" s="196" t="s">
        <v>653</v>
      </c>
      <c r="B59" s="197" t="s">
        <v>115</v>
      </c>
      <c r="C59" s="295" t="s">
        <v>714</v>
      </c>
      <c r="D59" s="197" t="s">
        <v>126</v>
      </c>
      <c r="E59" s="192" t="s">
        <v>252</v>
      </c>
      <c r="F59" s="297" t="s">
        <v>728</v>
      </c>
      <c r="G59" s="223" t="s">
        <v>551</v>
      </c>
      <c r="H59" s="123">
        <v>2223</v>
      </c>
      <c r="I59" s="298" t="s">
        <v>722</v>
      </c>
      <c r="J59" s="299" t="s">
        <v>736</v>
      </c>
      <c r="K59" s="128"/>
      <c r="L59" s="198" t="s">
        <v>33</v>
      </c>
      <c r="M59" s="124" t="s">
        <v>113</v>
      </c>
      <c r="N59" s="202">
        <v>1</v>
      </c>
      <c r="O59" s="124">
        <v>98</v>
      </c>
      <c r="P59" s="124">
        <v>51</v>
      </c>
      <c r="Q59" s="124">
        <v>240</v>
      </c>
      <c r="R59" s="203">
        <f t="shared" si="4"/>
        <v>1.19952</v>
      </c>
      <c r="S59" s="228">
        <f t="shared" si="5"/>
        <v>0</v>
      </c>
      <c r="T59" s="204" t="s">
        <v>702</v>
      </c>
      <c r="U59" s="126"/>
      <c r="V59" s="126"/>
      <c r="W59" s="127"/>
      <c r="X59" s="127"/>
      <c r="Y59" s="169"/>
      <c r="Z59" s="129"/>
      <c r="AA59" s="126"/>
      <c r="AB59" s="186"/>
      <c r="AC59" s="232">
        <f t="shared" si="6"/>
        <v>0</v>
      </c>
      <c r="AD59" s="166"/>
      <c r="AE59" s="130"/>
    </row>
    <row r="60" spans="1:31" ht="12.75">
      <c r="A60" s="196" t="s">
        <v>653</v>
      </c>
      <c r="B60" s="197" t="s">
        <v>115</v>
      </c>
      <c r="C60" s="295" t="s">
        <v>714</v>
      </c>
      <c r="D60" s="197" t="s">
        <v>126</v>
      </c>
      <c r="E60" s="192" t="s">
        <v>252</v>
      </c>
      <c r="F60" s="297" t="s">
        <v>728</v>
      </c>
      <c r="G60" s="223" t="s">
        <v>552</v>
      </c>
      <c r="H60" s="123">
        <v>2223</v>
      </c>
      <c r="I60" s="298" t="s">
        <v>722</v>
      </c>
      <c r="J60" s="299" t="s">
        <v>736</v>
      </c>
      <c r="K60" s="128"/>
      <c r="L60" s="198" t="s">
        <v>33</v>
      </c>
      <c r="M60" s="124" t="s">
        <v>113</v>
      </c>
      <c r="N60" s="202">
        <v>1</v>
      </c>
      <c r="O60" s="124">
        <v>98</v>
      </c>
      <c r="P60" s="124">
        <v>51</v>
      </c>
      <c r="Q60" s="124">
        <v>240</v>
      </c>
      <c r="R60" s="203">
        <f t="shared" si="4"/>
        <v>1.19952</v>
      </c>
      <c r="S60" s="228">
        <f t="shared" si="5"/>
        <v>0</v>
      </c>
      <c r="T60" s="204" t="s">
        <v>702</v>
      </c>
      <c r="U60" s="126"/>
      <c r="V60" s="126"/>
      <c r="W60" s="127"/>
      <c r="X60" s="127"/>
      <c r="Y60" s="169"/>
      <c r="Z60" s="129"/>
      <c r="AA60" s="126"/>
      <c r="AB60" s="186"/>
      <c r="AC60" s="232">
        <f t="shared" si="6"/>
        <v>0</v>
      </c>
      <c r="AD60" s="166"/>
      <c r="AE60" s="130"/>
    </row>
    <row r="61" spans="1:31" ht="12.75">
      <c r="A61" s="196" t="s">
        <v>653</v>
      </c>
      <c r="B61" s="197" t="s">
        <v>115</v>
      </c>
      <c r="C61" s="295" t="s">
        <v>714</v>
      </c>
      <c r="D61" s="197" t="s">
        <v>126</v>
      </c>
      <c r="E61" s="192" t="s">
        <v>252</v>
      </c>
      <c r="F61" s="297" t="s">
        <v>728</v>
      </c>
      <c r="G61" s="223" t="s">
        <v>553</v>
      </c>
      <c r="H61" s="123">
        <v>2223</v>
      </c>
      <c r="I61" s="298" t="s">
        <v>722</v>
      </c>
      <c r="J61" s="299" t="s">
        <v>736</v>
      </c>
      <c r="K61" s="128"/>
      <c r="L61" s="198" t="s">
        <v>33</v>
      </c>
      <c r="M61" s="124" t="s">
        <v>113</v>
      </c>
      <c r="N61" s="202">
        <v>1</v>
      </c>
      <c r="O61" s="124">
        <v>98</v>
      </c>
      <c r="P61" s="124">
        <v>51</v>
      </c>
      <c r="Q61" s="124">
        <v>240</v>
      </c>
      <c r="R61" s="203">
        <f t="shared" si="4"/>
        <v>1.19952</v>
      </c>
      <c r="S61" s="228">
        <f t="shared" si="5"/>
        <v>0</v>
      </c>
      <c r="T61" s="204" t="s">
        <v>702</v>
      </c>
      <c r="U61" s="126"/>
      <c r="V61" s="126"/>
      <c r="W61" s="127"/>
      <c r="X61" s="127"/>
      <c r="Y61" s="169"/>
      <c r="Z61" s="129"/>
      <c r="AA61" s="126"/>
      <c r="AB61" s="186"/>
      <c r="AC61" s="232">
        <f t="shared" si="6"/>
        <v>0</v>
      </c>
      <c r="AD61" s="166"/>
      <c r="AE61" s="130"/>
    </row>
    <row r="62" spans="1:31" ht="12.75">
      <c r="A62" s="196" t="s">
        <v>653</v>
      </c>
      <c r="B62" s="197" t="s">
        <v>115</v>
      </c>
      <c r="C62" s="295" t="s">
        <v>714</v>
      </c>
      <c r="D62" s="197" t="s">
        <v>126</v>
      </c>
      <c r="E62" s="192" t="s">
        <v>252</v>
      </c>
      <c r="F62" s="297" t="s">
        <v>728</v>
      </c>
      <c r="G62" s="223" t="s">
        <v>554</v>
      </c>
      <c r="H62" s="123">
        <v>2223</v>
      </c>
      <c r="I62" s="298" t="s">
        <v>722</v>
      </c>
      <c r="J62" s="299" t="s">
        <v>736</v>
      </c>
      <c r="K62" s="128"/>
      <c r="L62" s="198" t="s">
        <v>33</v>
      </c>
      <c r="M62" s="124" t="s">
        <v>113</v>
      </c>
      <c r="N62" s="202">
        <v>1</v>
      </c>
      <c r="O62" s="124">
        <v>98</v>
      </c>
      <c r="P62" s="124">
        <v>51</v>
      </c>
      <c r="Q62" s="124">
        <v>240</v>
      </c>
      <c r="R62" s="203">
        <f t="shared" si="4"/>
        <v>1.19952</v>
      </c>
      <c r="S62" s="228">
        <f t="shared" si="5"/>
        <v>0</v>
      </c>
      <c r="T62" s="204" t="s">
        <v>702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6"/>
        <v>0</v>
      </c>
      <c r="AD62" s="166"/>
      <c r="AE62" s="130"/>
    </row>
    <row r="63" spans="1:31" ht="12.75">
      <c r="A63" s="196" t="s">
        <v>653</v>
      </c>
      <c r="B63" s="197" t="s">
        <v>115</v>
      </c>
      <c r="C63" s="295" t="s">
        <v>714</v>
      </c>
      <c r="D63" s="197" t="s">
        <v>126</v>
      </c>
      <c r="E63" s="192" t="s">
        <v>252</v>
      </c>
      <c r="F63" s="297" t="s">
        <v>728</v>
      </c>
      <c r="G63" s="223" t="s">
        <v>555</v>
      </c>
      <c r="H63" s="123">
        <v>2223</v>
      </c>
      <c r="I63" s="298" t="s">
        <v>722</v>
      </c>
      <c r="J63" s="299" t="s">
        <v>736</v>
      </c>
      <c r="K63" s="128"/>
      <c r="L63" s="198" t="s">
        <v>33</v>
      </c>
      <c r="M63" s="124" t="s">
        <v>113</v>
      </c>
      <c r="N63" s="202">
        <v>1</v>
      </c>
      <c r="O63" s="124">
        <v>98</v>
      </c>
      <c r="P63" s="124">
        <v>51</v>
      </c>
      <c r="Q63" s="124">
        <v>240</v>
      </c>
      <c r="R63" s="203">
        <f t="shared" si="4"/>
        <v>1.19952</v>
      </c>
      <c r="S63" s="228">
        <f t="shared" si="5"/>
        <v>0</v>
      </c>
      <c r="T63" s="204" t="s">
        <v>702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6"/>
        <v>0</v>
      </c>
      <c r="AD63" s="166"/>
      <c r="AE63" s="130"/>
    </row>
    <row r="64" spans="1:31" ht="12.75">
      <c r="A64" s="196" t="s">
        <v>653</v>
      </c>
      <c r="B64" s="197" t="s">
        <v>115</v>
      </c>
      <c r="C64" s="295" t="s">
        <v>714</v>
      </c>
      <c r="D64" s="197" t="s">
        <v>126</v>
      </c>
      <c r="E64" s="192" t="s">
        <v>252</v>
      </c>
      <c r="F64" s="297" t="s">
        <v>728</v>
      </c>
      <c r="G64" s="223" t="s">
        <v>556</v>
      </c>
      <c r="H64" s="123">
        <v>2223</v>
      </c>
      <c r="I64" s="298" t="s">
        <v>722</v>
      </c>
      <c r="J64" s="299" t="s">
        <v>736</v>
      </c>
      <c r="K64" s="128"/>
      <c r="L64" s="198" t="s">
        <v>33</v>
      </c>
      <c r="M64" s="124" t="s">
        <v>113</v>
      </c>
      <c r="N64" s="202">
        <v>1</v>
      </c>
      <c r="O64" s="124">
        <v>98</v>
      </c>
      <c r="P64" s="124">
        <v>51</v>
      </c>
      <c r="Q64" s="124">
        <v>240</v>
      </c>
      <c r="R64" s="203">
        <f t="shared" si="4"/>
        <v>1.19952</v>
      </c>
      <c r="S64" s="228">
        <f t="shared" si="5"/>
        <v>0</v>
      </c>
      <c r="T64" s="204" t="s">
        <v>702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6"/>
        <v>0</v>
      </c>
      <c r="AD64" s="166"/>
      <c r="AE64" s="130"/>
    </row>
    <row r="65" spans="1:31" ht="12.75">
      <c r="A65" s="196" t="s">
        <v>653</v>
      </c>
      <c r="B65" s="197" t="s">
        <v>115</v>
      </c>
      <c r="C65" s="295" t="s">
        <v>714</v>
      </c>
      <c r="D65" s="197" t="s">
        <v>126</v>
      </c>
      <c r="E65" s="192" t="s">
        <v>252</v>
      </c>
      <c r="F65" s="297" t="s">
        <v>728</v>
      </c>
      <c r="G65" s="223" t="s">
        <v>557</v>
      </c>
      <c r="H65" s="123">
        <v>2223</v>
      </c>
      <c r="I65" s="298" t="s">
        <v>722</v>
      </c>
      <c r="J65" s="299" t="s">
        <v>736</v>
      </c>
      <c r="K65" s="128"/>
      <c r="L65" s="198" t="s">
        <v>33</v>
      </c>
      <c r="M65" s="124" t="s">
        <v>113</v>
      </c>
      <c r="N65" s="202">
        <v>1</v>
      </c>
      <c r="O65" s="124">
        <v>120</v>
      </c>
      <c r="P65" s="124">
        <v>51</v>
      </c>
      <c r="Q65" s="124">
        <v>220</v>
      </c>
      <c r="R65" s="203">
        <f t="shared" si="4"/>
        <v>1.3464</v>
      </c>
      <c r="S65" s="228">
        <f t="shared" si="5"/>
        <v>0</v>
      </c>
      <c r="T65" s="204" t="s">
        <v>702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6"/>
        <v>0</v>
      </c>
      <c r="AD65" s="166"/>
      <c r="AE65" s="130"/>
    </row>
    <row r="66" spans="1:31" ht="12.75">
      <c r="A66" s="196" t="s">
        <v>653</v>
      </c>
      <c r="B66" s="197" t="s">
        <v>115</v>
      </c>
      <c r="C66" s="295" t="s">
        <v>714</v>
      </c>
      <c r="D66" s="197" t="s">
        <v>126</v>
      </c>
      <c r="E66" s="192" t="s">
        <v>252</v>
      </c>
      <c r="F66" s="297" t="s">
        <v>728</v>
      </c>
      <c r="G66" s="223" t="s">
        <v>558</v>
      </c>
      <c r="H66" s="123">
        <v>2223</v>
      </c>
      <c r="I66" s="298" t="s">
        <v>722</v>
      </c>
      <c r="J66" s="299" t="s">
        <v>736</v>
      </c>
      <c r="K66" s="128"/>
      <c r="L66" s="198" t="s">
        <v>33</v>
      </c>
      <c r="M66" s="124" t="s">
        <v>113</v>
      </c>
      <c r="N66" s="202">
        <v>1</v>
      </c>
      <c r="O66" s="124">
        <v>120</v>
      </c>
      <c r="P66" s="124">
        <v>51</v>
      </c>
      <c r="Q66" s="124">
        <v>220</v>
      </c>
      <c r="R66" s="203">
        <f t="shared" si="4"/>
        <v>1.3464</v>
      </c>
      <c r="S66" s="228">
        <f t="shared" si="5"/>
        <v>0</v>
      </c>
      <c r="T66" s="204" t="s">
        <v>702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6"/>
        <v>0</v>
      </c>
      <c r="AD66" s="166"/>
      <c r="AE66" s="130"/>
    </row>
    <row r="67" spans="1:31" ht="12.75">
      <c r="A67" s="196" t="s">
        <v>653</v>
      </c>
      <c r="B67" s="197" t="s">
        <v>115</v>
      </c>
      <c r="C67" s="295" t="s">
        <v>714</v>
      </c>
      <c r="D67" s="197" t="s">
        <v>126</v>
      </c>
      <c r="E67" s="192" t="s">
        <v>252</v>
      </c>
      <c r="F67" s="297" t="s">
        <v>728</v>
      </c>
      <c r="G67" s="223" t="s">
        <v>559</v>
      </c>
      <c r="H67" s="123">
        <v>2223</v>
      </c>
      <c r="I67" s="298" t="s">
        <v>722</v>
      </c>
      <c r="J67" s="299" t="s">
        <v>736</v>
      </c>
      <c r="K67" s="128"/>
      <c r="L67" s="198" t="s">
        <v>33</v>
      </c>
      <c r="M67" s="124" t="s">
        <v>113</v>
      </c>
      <c r="N67" s="202">
        <v>1</v>
      </c>
      <c r="O67" s="124">
        <v>120</v>
      </c>
      <c r="P67" s="124">
        <v>51</v>
      </c>
      <c r="Q67" s="124">
        <v>220</v>
      </c>
      <c r="R67" s="203">
        <f t="shared" si="4"/>
        <v>1.3464</v>
      </c>
      <c r="S67" s="228">
        <f t="shared" si="5"/>
        <v>0</v>
      </c>
      <c r="T67" s="204" t="s">
        <v>702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6"/>
        <v>0</v>
      </c>
      <c r="AD67" s="166"/>
      <c r="AE67" s="130"/>
    </row>
    <row r="68" spans="1:31" ht="12.75">
      <c r="A68" s="196" t="s">
        <v>653</v>
      </c>
      <c r="B68" s="197" t="s">
        <v>115</v>
      </c>
      <c r="C68" s="295" t="s">
        <v>714</v>
      </c>
      <c r="D68" s="197" t="s">
        <v>126</v>
      </c>
      <c r="E68" s="192" t="s">
        <v>252</v>
      </c>
      <c r="F68" s="297" t="s">
        <v>728</v>
      </c>
      <c r="G68" s="223" t="s">
        <v>560</v>
      </c>
      <c r="H68" s="123">
        <v>2223</v>
      </c>
      <c r="I68" s="298" t="s">
        <v>722</v>
      </c>
      <c r="J68" s="299" t="s">
        <v>736</v>
      </c>
      <c r="K68" s="128"/>
      <c r="L68" s="198" t="s">
        <v>33</v>
      </c>
      <c r="M68" s="124" t="s">
        <v>113</v>
      </c>
      <c r="N68" s="202">
        <v>1</v>
      </c>
      <c r="O68" s="124">
        <v>120</v>
      </c>
      <c r="P68" s="124">
        <v>51</v>
      </c>
      <c r="Q68" s="124">
        <v>220</v>
      </c>
      <c r="R68" s="203">
        <f t="shared" si="4"/>
        <v>1.3464</v>
      </c>
      <c r="S68" s="228">
        <f t="shared" si="5"/>
        <v>0</v>
      </c>
      <c r="T68" s="204" t="s">
        <v>702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6"/>
        <v>0</v>
      </c>
      <c r="AD68" s="166"/>
      <c r="AE68" s="130"/>
    </row>
    <row r="69" spans="1:31" ht="12.75">
      <c r="A69" s="196" t="s">
        <v>653</v>
      </c>
      <c r="B69" s="197" t="s">
        <v>115</v>
      </c>
      <c r="C69" s="295" t="s">
        <v>714</v>
      </c>
      <c r="D69" s="197" t="s">
        <v>126</v>
      </c>
      <c r="E69" s="192" t="s">
        <v>252</v>
      </c>
      <c r="F69" s="297" t="s">
        <v>728</v>
      </c>
      <c r="G69" s="223" t="s">
        <v>561</v>
      </c>
      <c r="H69" s="123">
        <v>2223</v>
      </c>
      <c r="I69" s="298" t="s">
        <v>722</v>
      </c>
      <c r="J69" s="299" t="s">
        <v>736</v>
      </c>
      <c r="K69" s="128"/>
      <c r="L69" s="198" t="s">
        <v>33</v>
      </c>
      <c r="M69" s="124" t="s">
        <v>113</v>
      </c>
      <c r="N69" s="202">
        <v>1</v>
      </c>
      <c r="O69" s="124">
        <v>98</v>
      </c>
      <c r="P69" s="124">
        <v>51</v>
      </c>
      <c r="Q69" s="124">
        <v>220</v>
      </c>
      <c r="R69" s="203">
        <f t="shared" si="4"/>
        <v>1.09956</v>
      </c>
      <c r="S69" s="228">
        <f t="shared" si="5"/>
        <v>0</v>
      </c>
      <c r="T69" s="204" t="s">
        <v>702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6"/>
        <v>0</v>
      </c>
      <c r="AD69" s="166"/>
      <c r="AE69" s="130"/>
    </row>
    <row r="70" spans="1:31" ht="12.75">
      <c r="A70" s="196" t="s">
        <v>653</v>
      </c>
      <c r="B70" s="197" t="s">
        <v>115</v>
      </c>
      <c r="C70" s="295" t="s">
        <v>714</v>
      </c>
      <c r="D70" s="197" t="s">
        <v>126</v>
      </c>
      <c r="E70" s="192" t="s">
        <v>252</v>
      </c>
      <c r="F70" s="297" t="s">
        <v>728</v>
      </c>
      <c r="G70" s="223" t="s">
        <v>562</v>
      </c>
      <c r="H70" s="123">
        <v>2223</v>
      </c>
      <c r="I70" s="298" t="s">
        <v>722</v>
      </c>
      <c r="J70" s="299" t="s">
        <v>736</v>
      </c>
      <c r="K70" s="128"/>
      <c r="L70" s="198" t="s">
        <v>33</v>
      </c>
      <c r="M70" s="124" t="s">
        <v>113</v>
      </c>
      <c r="N70" s="202">
        <v>1</v>
      </c>
      <c r="O70" s="124">
        <v>98</v>
      </c>
      <c r="P70" s="124">
        <v>51</v>
      </c>
      <c r="Q70" s="124">
        <v>220</v>
      </c>
      <c r="R70" s="203">
        <f t="shared" si="4"/>
        <v>1.09956</v>
      </c>
      <c r="S70" s="228">
        <f t="shared" si="5"/>
        <v>0</v>
      </c>
      <c r="T70" s="204" t="s">
        <v>702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6"/>
        <v>0</v>
      </c>
      <c r="AD70" s="166"/>
      <c r="AE70" s="130"/>
    </row>
    <row r="71" spans="1:31" ht="12.75">
      <c r="A71" s="196" t="s">
        <v>653</v>
      </c>
      <c r="B71" s="197" t="s">
        <v>115</v>
      </c>
      <c r="C71" s="295" t="s">
        <v>714</v>
      </c>
      <c r="D71" s="197" t="s">
        <v>126</v>
      </c>
      <c r="E71" s="192" t="s">
        <v>252</v>
      </c>
      <c r="F71" s="297" t="s">
        <v>728</v>
      </c>
      <c r="G71" s="223" t="s">
        <v>563</v>
      </c>
      <c r="H71" s="123">
        <v>2223</v>
      </c>
      <c r="I71" s="298" t="s">
        <v>722</v>
      </c>
      <c r="J71" s="299" t="s">
        <v>736</v>
      </c>
      <c r="K71" s="128"/>
      <c r="L71" s="198" t="s">
        <v>33</v>
      </c>
      <c r="M71" s="124" t="s">
        <v>113</v>
      </c>
      <c r="N71" s="202">
        <v>1</v>
      </c>
      <c r="O71" s="124">
        <v>98</v>
      </c>
      <c r="P71" s="124">
        <v>51</v>
      </c>
      <c r="Q71" s="124">
        <v>220</v>
      </c>
      <c r="R71" s="203">
        <f t="shared" si="4"/>
        <v>1.09956</v>
      </c>
      <c r="S71" s="228">
        <f t="shared" si="5"/>
        <v>0</v>
      </c>
      <c r="T71" s="204" t="s">
        <v>702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6"/>
        <v>0</v>
      </c>
      <c r="AD71" s="166"/>
      <c r="AE71" s="130"/>
    </row>
    <row r="72" spans="1:31" ht="12.75">
      <c r="A72" s="196" t="s">
        <v>653</v>
      </c>
      <c r="B72" s="197" t="s">
        <v>115</v>
      </c>
      <c r="C72" s="295" t="s">
        <v>714</v>
      </c>
      <c r="D72" s="197" t="s">
        <v>126</v>
      </c>
      <c r="E72" s="192" t="s">
        <v>252</v>
      </c>
      <c r="F72" s="297" t="s">
        <v>728</v>
      </c>
      <c r="G72" s="223" t="s">
        <v>564</v>
      </c>
      <c r="H72" s="123">
        <v>2223</v>
      </c>
      <c r="I72" s="298" t="s">
        <v>722</v>
      </c>
      <c r="J72" s="299" t="s">
        <v>736</v>
      </c>
      <c r="K72" s="128"/>
      <c r="L72" s="198" t="s">
        <v>33</v>
      </c>
      <c r="M72" s="124" t="s">
        <v>113</v>
      </c>
      <c r="N72" s="202">
        <v>1</v>
      </c>
      <c r="O72" s="124">
        <v>98</v>
      </c>
      <c r="P72" s="124">
        <v>51</v>
      </c>
      <c r="Q72" s="124">
        <v>220</v>
      </c>
      <c r="R72" s="203">
        <f t="shared" si="4"/>
        <v>1.09956</v>
      </c>
      <c r="S72" s="228">
        <f t="shared" si="5"/>
        <v>0</v>
      </c>
      <c r="T72" s="204" t="s">
        <v>702</v>
      </c>
      <c r="U72" s="126"/>
      <c r="V72" s="126"/>
      <c r="W72" s="127"/>
      <c r="X72" s="127"/>
      <c r="Y72" s="169"/>
      <c r="Z72" s="129"/>
      <c r="AA72" s="126"/>
      <c r="AB72" s="186"/>
      <c r="AC72" s="232">
        <f t="shared" si="6"/>
        <v>0</v>
      </c>
      <c r="AD72" s="166"/>
      <c r="AE72" s="130"/>
    </row>
    <row r="73" spans="1:31" ht="12.75">
      <c r="A73" s="196" t="s">
        <v>653</v>
      </c>
      <c r="B73" s="197" t="s">
        <v>115</v>
      </c>
      <c r="C73" s="295" t="s">
        <v>714</v>
      </c>
      <c r="D73" s="197" t="s">
        <v>126</v>
      </c>
      <c r="E73" s="192" t="s">
        <v>252</v>
      </c>
      <c r="F73" s="297" t="s">
        <v>728</v>
      </c>
      <c r="G73" s="223" t="s">
        <v>565</v>
      </c>
      <c r="H73" s="123">
        <v>2223</v>
      </c>
      <c r="I73" s="298" t="s">
        <v>722</v>
      </c>
      <c r="J73" s="299" t="s">
        <v>736</v>
      </c>
      <c r="K73" s="128"/>
      <c r="L73" s="198" t="s">
        <v>33</v>
      </c>
      <c r="M73" s="124" t="s">
        <v>113</v>
      </c>
      <c r="N73" s="202">
        <v>1</v>
      </c>
      <c r="O73" s="124">
        <v>120</v>
      </c>
      <c r="P73" s="124">
        <v>51</v>
      </c>
      <c r="Q73" s="124">
        <v>220</v>
      </c>
      <c r="R73" s="203">
        <f t="shared" si="4"/>
        <v>1.3464</v>
      </c>
      <c r="S73" s="228">
        <f t="shared" si="5"/>
        <v>0</v>
      </c>
      <c r="T73" s="204" t="s">
        <v>702</v>
      </c>
      <c r="U73" s="126"/>
      <c r="V73" s="126"/>
      <c r="W73" s="127"/>
      <c r="X73" s="127"/>
      <c r="Y73" s="169"/>
      <c r="Z73" s="129"/>
      <c r="AA73" s="126"/>
      <c r="AB73" s="186"/>
      <c r="AC73" s="232">
        <f t="shared" si="6"/>
        <v>0</v>
      </c>
      <c r="AD73" s="166"/>
      <c r="AE73" s="130"/>
    </row>
    <row r="74" spans="1:31" ht="12.75">
      <c r="A74" s="196" t="s">
        <v>653</v>
      </c>
      <c r="B74" s="197" t="s">
        <v>115</v>
      </c>
      <c r="C74" s="295" t="s">
        <v>714</v>
      </c>
      <c r="D74" s="197" t="s">
        <v>126</v>
      </c>
      <c r="E74" s="192" t="s">
        <v>252</v>
      </c>
      <c r="F74" s="297" t="s">
        <v>728</v>
      </c>
      <c r="G74" s="223" t="s">
        <v>566</v>
      </c>
      <c r="H74" s="123">
        <v>2223</v>
      </c>
      <c r="I74" s="298" t="s">
        <v>722</v>
      </c>
      <c r="J74" s="299" t="s">
        <v>736</v>
      </c>
      <c r="K74" s="128"/>
      <c r="L74" s="198" t="s">
        <v>33</v>
      </c>
      <c r="M74" s="124" t="s">
        <v>113</v>
      </c>
      <c r="N74" s="202">
        <v>1</v>
      </c>
      <c r="O74" s="124">
        <v>120</v>
      </c>
      <c r="P74" s="124">
        <v>51</v>
      </c>
      <c r="Q74" s="124">
        <v>200</v>
      </c>
      <c r="R74" s="203">
        <f t="shared" si="4"/>
        <v>1.224</v>
      </c>
      <c r="S74" s="228">
        <f t="shared" si="5"/>
        <v>0</v>
      </c>
      <c r="T74" s="204" t="s">
        <v>702</v>
      </c>
      <c r="U74" s="126"/>
      <c r="V74" s="126"/>
      <c r="W74" s="127"/>
      <c r="X74" s="127"/>
      <c r="Y74" s="169"/>
      <c r="Z74" s="129"/>
      <c r="AA74" s="126"/>
      <c r="AB74" s="186"/>
      <c r="AC74" s="232">
        <f t="shared" si="6"/>
        <v>0</v>
      </c>
      <c r="AD74" s="166"/>
      <c r="AE74" s="130"/>
    </row>
    <row r="75" spans="1:31" ht="12.75">
      <c r="A75" s="196" t="s">
        <v>653</v>
      </c>
      <c r="B75" s="197" t="s">
        <v>115</v>
      </c>
      <c r="C75" s="295" t="s">
        <v>714</v>
      </c>
      <c r="D75" s="197" t="s">
        <v>126</v>
      </c>
      <c r="E75" s="192" t="s">
        <v>252</v>
      </c>
      <c r="F75" s="297" t="s">
        <v>728</v>
      </c>
      <c r="G75" s="223" t="s">
        <v>567</v>
      </c>
      <c r="H75" s="123">
        <v>2223</v>
      </c>
      <c r="I75" s="298" t="s">
        <v>722</v>
      </c>
      <c r="J75" s="299" t="s">
        <v>736</v>
      </c>
      <c r="K75" s="128"/>
      <c r="L75" s="198" t="s">
        <v>33</v>
      </c>
      <c r="M75" s="124" t="s">
        <v>113</v>
      </c>
      <c r="N75" s="202">
        <v>1</v>
      </c>
      <c r="O75" s="124">
        <v>120</v>
      </c>
      <c r="P75" s="124">
        <v>51</v>
      </c>
      <c r="Q75" s="124">
        <v>200</v>
      </c>
      <c r="R75" s="203">
        <f t="shared" si="4"/>
        <v>1.224</v>
      </c>
      <c r="S75" s="228">
        <f t="shared" si="5"/>
        <v>0</v>
      </c>
      <c r="T75" s="204" t="s">
        <v>702</v>
      </c>
      <c r="U75" s="126"/>
      <c r="V75" s="126"/>
      <c r="W75" s="127"/>
      <c r="X75" s="127"/>
      <c r="Y75" s="169"/>
      <c r="Z75" s="129"/>
      <c r="AA75" s="126"/>
      <c r="AB75" s="186"/>
      <c r="AC75" s="232">
        <f t="shared" si="6"/>
        <v>0</v>
      </c>
      <c r="AD75" s="166"/>
      <c r="AE75" s="130"/>
    </row>
    <row r="76" spans="1:31" ht="12.75">
      <c r="A76" s="196" t="s">
        <v>653</v>
      </c>
      <c r="B76" s="197" t="s">
        <v>115</v>
      </c>
      <c r="C76" s="295" t="s">
        <v>714</v>
      </c>
      <c r="D76" s="197" t="s">
        <v>126</v>
      </c>
      <c r="E76" s="192" t="s">
        <v>252</v>
      </c>
      <c r="F76" s="297" t="s">
        <v>728</v>
      </c>
      <c r="G76" s="223" t="s">
        <v>568</v>
      </c>
      <c r="H76" s="123">
        <v>2223</v>
      </c>
      <c r="I76" s="298" t="s">
        <v>722</v>
      </c>
      <c r="J76" s="299" t="s">
        <v>736</v>
      </c>
      <c r="K76" s="128"/>
      <c r="L76" s="198" t="s">
        <v>33</v>
      </c>
      <c r="M76" s="124" t="s">
        <v>113</v>
      </c>
      <c r="N76" s="202">
        <v>1</v>
      </c>
      <c r="O76" s="124">
        <v>98</v>
      </c>
      <c r="P76" s="124">
        <v>51</v>
      </c>
      <c r="Q76" s="124">
        <v>200</v>
      </c>
      <c r="R76" s="203">
        <f t="shared" si="4"/>
        <v>0.9996</v>
      </c>
      <c r="S76" s="228">
        <f t="shared" si="5"/>
        <v>0</v>
      </c>
      <c r="T76" s="204" t="s">
        <v>702</v>
      </c>
      <c r="U76" s="126"/>
      <c r="V76" s="126"/>
      <c r="W76" s="127"/>
      <c r="X76" s="127"/>
      <c r="Y76" s="169"/>
      <c r="Z76" s="129"/>
      <c r="AA76" s="126"/>
      <c r="AB76" s="186"/>
      <c r="AC76" s="232">
        <f t="shared" si="6"/>
        <v>0</v>
      </c>
      <c r="AD76" s="166"/>
      <c r="AE76" s="130"/>
    </row>
    <row r="77" spans="1:31" ht="12.75">
      <c r="A77" s="196" t="s">
        <v>653</v>
      </c>
      <c r="B77" s="197" t="s">
        <v>115</v>
      </c>
      <c r="C77" s="295" t="s">
        <v>714</v>
      </c>
      <c r="D77" s="197" t="s">
        <v>126</v>
      </c>
      <c r="E77" s="192" t="s">
        <v>252</v>
      </c>
      <c r="F77" s="297" t="s">
        <v>728</v>
      </c>
      <c r="G77" s="223" t="s">
        <v>569</v>
      </c>
      <c r="H77" s="123">
        <v>2223</v>
      </c>
      <c r="I77" s="298" t="s">
        <v>722</v>
      </c>
      <c r="J77" s="299" t="s">
        <v>736</v>
      </c>
      <c r="K77" s="128"/>
      <c r="L77" s="198" t="s">
        <v>33</v>
      </c>
      <c r="M77" s="124" t="s">
        <v>113</v>
      </c>
      <c r="N77" s="202">
        <v>1</v>
      </c>
      <c r="O77" s="124">
        <v>98</v>
      </c>
      <c r="P77" s="124">
        <v>51</v>
      </c>
      <c r="Q77" s="124">
        <v>200</v>
      </c>
      <c r="R77" s="203">
        <f t="shared" si="4"/>
        <v>0.9996</v>
      </c>
      <c r="S77" s="228">
        <f t="shared" si="5"/>
        <v>0</v>
      </c>
      <c r="T77" s="204" t="s">
        <v>702</v>
      </c>
      <c r="U77" s="126"/>
      <c r="V77" s="126"/>
      <c r="W77" s="127"/>
      <c r="X77" s="127"/>
      <c r="Y77" s="169"/>
      <c r="Z77" s="129"/>
      <c r="AA77" s="126"/>
      <c r="AB77" s="186"/>
      <c r="AC77" s="232">
        <f t="shared" si="6"/>
        <v>0</v>
      </c>
      <c r="AD77" s="166"/>
      <c r="AE77" s="130"/>
    </row>
    <row r="78" spans="1:31" ht="12.75">
      <c r="A78" s="196" t="s">
        <v>653</v>
      </c>
      <c r="B78" s="197" t="s">
        <v>115</v>
      </c>
      <c r="C78" s="295" t="s">
        <v>714</v>
      </c>
      <c r="D78" s="197" t="s">
        <v>126</v>
      </c>
      <c r="E78" s="192" t="s">
        <v>252</v>
      </c>
      <c r="F78" s="297" t="s">
        <v>728</v>
      </c>
      <c r="G78" s="223" t="s">
        <v>570</v>
      </c>
      <c r="H78" s="123">
        <v>2223</v>
      </c>
      <c r="I78" s="298" t="s">
        <v>722</v>
      </c>
      <c r="J78" s="299" t="s">
        <v>736</v>
      </c>
      <c r="K78" s="128"/>
      <c r="L78" s="198" t="s">
        <v>33</v>
      </c>
      <c r="M78" s="124" t="s">
        <v>113</v>
      </c>
      <c r="N78" s="202">
        <v>1</v>
      </c>
      <c r="O78" s="124">
        <v>98</v>
      </c>
      <c r="P78" s="124">
        <v>51</v>
      </c>
      <c r="Q78" s="124">
        <v>200</v>
      </c>
      <c r="R78" s="203">
        <f t="shared" si="4"/>
        <v>0.9996</v>
      </c>
      <c r="S78" s="228">
        <f t="shared" si="5"/>
        <v>0</v>
      </c>
      <c r="T78" s="204" t="s">
        <v>702</v>
      </c>
      <c r="U78" s="126"/>
      <c r="V78" s="126"/>
      <c r="W78" s="127"/>
      <c r="X78" s="127"/>
      <c r="Y78" s="169"/>
      <c r="Z78" s="129"/>
      <c r="AA78" s="126"/>
      <c r="AB78" s="186"/>
      <c r="AC78" s="232">
        <f t="shared" si="6"/>
        <v>0</v>
      </c>
      <c r="AD78" s="166"/>
      <c r="AE78" s="130"/>
    </row>
    <row r="79" spans="1:31" ht="12.75">
      <c r="A79" s="196" t="s">
        <v>653</v>
      </c>
      <c r="B79" s="197" t="s">
        <v>115</v>
      </c>
      <c r="C79" s="295" t="s">
        <v>714</v>
      </c>
      <c r="D79" s="197" t="s">
        <v>126</v>
      </c>
      <c r="E79" s="192" t="s">
        <v>252</v>
      </c>
      <c r="F79" s="297" t="s">
        <v>728</v>
      </c>
      <c r="G79" s="223" t="s">
        <v>571</v>
      </c>
      <c r="H79" s="123">
        <v>2223</v>
      </c>
      <c r="I79" s="298" t="s">
        <v>722</v>
      </c>
      <c r="J79" s="299" t="s">
        <v>736</v>
      </c>
      <c r="K79" s="128"/>
      <c r="L79" s="198" t="s">
        <v>33</v>
      </c>
      <c r="M79" s="124" t="s">
        <v>113</v>
      </c>
      <c r="N79" s="202">
        <v>1</v>
      </c>
      <c r="O79" s="124">
        <v>98</v>
      </c>
      <c r="P79" s="124">
        <v>51</v>
      </c>
      <c r="Q79" s="124">
        <v>200</v>
      </c>
      <c r="R79" s="203">
        <f t="shared" si="4"/>
        <v>0.9996</v>
      </c>
      <c r="S79" s="228">
        <f t="shared" si="5"/>
        <v>0</v>
      </c>
      <c r="T79" s="204" t="s">
        <v>702</v>
      </c>
      <c r="U79" s="126"/>
      <c r="V79" s="126"/>
      <c r="W79" s="127"/>
      <c r="X79" s="127"/>
      <c r="Y79" s="169"/>
      <c r="Z79" s="129"/>
      <c r="AA79" s="126"/>
      <c r="AB79" s="186"/>
      <c r="AC79" s="232">
        <f t="shared" si="6"/>
        <v>0</v>
      </c>
      <c r="AD79" s="166"/>
      <c r="AE79" s="130"/>
    </row>
    <row r="80" spans="1:31" ht="12.75">
      <c r="A80" s="196" t="s">
        <v>653</v>
      </c>
      <c r="B80" s="197" t="s">
        <v>115</v>
      </c>
      <c r="C80" s="295" t="s">
        <v>714</v>
      </c>
      <c r="D80" s="197" t="s">
        <v>126</v>
      </c>
      <c r="E80" s="192" t="s">
        <v>252</v>
      </c>
      <c r="F80" s="122"/>
      <c r="G80" s="223" t="s">
        <v>572</v>
      </c>
      <c r="H80" s="123"/>
      <c r="I80" s="126"/>
      <c r="J80" s="194"/>
      <c r="K80" s="304" t="s">
        <v>726</v>
      </c>
      <c r="L80" s="198" t="s">
        <v>33</v>
      </c>
      <c r="M80" s="124" t="s">
        <v>113</v>
      </c>
      <c r="N80" s="202">
        <v>1</v>
      </c>
      <c r="O80" s="124">
        <v>98</v>
      </c>
      <c r="P80" s="124">
        <v>51</v>
      </c>
      <c r="Q80" s="124">
        <v>200</v>
      </c>
      <c r="R80" s="203">
        <f t="shared" si="4"/>
        <v>0.9996</v>
      </c>
      <c r="S80" s="228">
        <f t="shared" si="5"/>
        <v>0</v>
      </c>
      <c r="T80" s="204" t="s">
        <v>702</v>
      </c>
      <c r="U80" s="126"/>
      <c r="V80" s="126"/>
      <c r="W80" s="127"/>
      <c r="X80" s="127"/>
      <c r="Y80" s="169"/>
      <c r="Z80" s="129"/>
      <c r="AA80" s="126"/>
      <c r="AB80" s="186"/>
      <c r="AC80" s="232">
        <f t="shared" si="6"/>
        <v>0</v>
      </c>
      <c r="AD80" s="166"/>
      <c r="AE80" s="130"/>
    </row>
    <row r="81" spans="1:31" ht="12.75">
      <c r="A81" s="196" t="s">
        <v>653</v>
      </c>
      <c r="B81" s="197" t="s">
        <v>115</v>
      </c>
      <c r="C81" s="295" t="s">
        <v>714</v>
      </c>
      <c r="D81" s="197" t="s">
        <v>126</v>
      </c>
      <c r="E81" s="192" t="s">
        <v>252</v>
      </c>
      <c r="F81" s="122"/>
      <c r="G81" s="223" t="s">
        <v>573</v>
      </c>
      <c r="H81" s="123"/>
      <c r="I81" s="126"/>
      <c r="J81" s="194"/>
      <c r="K81" s="304" t="s">
        <v>726</v>
      </c>
      <c r="L81" s="198" t="s">
        <v>33</v>
      </c>
      <c r="M81" s="124" t="s">
        <v>113</v>
      </c>
      <c r="N81" s="202">
        <v>1</v>
      </c>
      <c r="O81" s="124">
        <v>98</v>
      </c>
      <c r="P81" s="124">
        <v>51</v>
      </c>
      <c r="Q81" s="124">
        <v>200</v>
      </c>
      <c r="R81" s="203">
        <f t="shared" si="4"/>
        <v>0.9996</v>
      </c>
      <c r="S81" s="228">
        <f t="shared" si="5"/>
        <v>0</v>
      </c>
      <c r="T81" s="204" t="s">
        <v>702</v>
      </c>
      <c r="U81" s="126"/>
      <c r="V81" s="126"/>
      <c r="W81" s="127"/>
      <c r="X81" s="127"/>
      <c r="Y81" s="169"/>
      <c r="Z81" s="129"/>
      <c r="AA81" s="126"/>
      <c r="AB81" s="186"/>
      <c r="AC81" s="232">
        <f t="shared" si="6"/>
        <v>0</v>
      </c>
      <c r="AD81" s="166"/>
      <c r="AE81" s="130"/>
    </row>
    <row r="82" spans="1:31" ht="12.75">
      <c r="A82" s="196" t="s">
        <v>653</v>
      </c>
      <c r="B82" s="197" t="s">
        <v>115</v>
      </c>
      <c r="C82" s="295" t="s">
        <v>714</v>
      </c>
      <c r="D82" s="197" t="s">
        <v>126</v>
      </c>
      <c r="E82" s="192" t="s">
        <v>252</v>
      </c>
      <c r="F82" s="122"/>
      <c r="G82" s="223" t="s">
        <v>575</v>
      </c>
      <c r="H82" s="123"/>
      <c r="I82" s="126"/>
      <c r="J82" s="194"/>
      <c r="K82" s="304" t="s">
        <v>726</v>
      </c>
      <c r="L82" s="198" t="s">
        <v>33</v>
      </c>
      <c r="M82" s="124" t="s">
        <v>574</v>
      </c>
      <c r="N82" s="202">
        <v>1</v>
      </c>
      <c r="O82" s="124">
        <v>42</v>
      </c>
      <c r="P82" s="124">
        <v>50</v>
      </c>
      <c r="Q82" s="124">
        <v>42</v>
      </c>
      <c r="R82" s="203">
        <f t="shared" si="4"/>
        <v>0.0882</v>
      </c>
      <c r="S82" s="228">
        <f t="shared" si="5"/>
        <v>0</v>
      </c>
      <c r="T82" s="204" t="s">
        <v>702</v>
      </c>
      <c r="U82" s="126"/>
      <c r="V82" s="126"/>
      <c r="W82" s="127"/>
      <c r="X82" s="127"/>
      <c r="Y82" s="169"/>
      <c r="Z82" s="129"/>
      <c r="AA82" s="126"/>
      <c r="AB82" s="186"/>
      <c r="AC82" s="232">
        <f t="shared" si="6"/>
        <v>0</v>
      </c>
      <c r="AD82" s="166"/>
      <c r="AE82" s="130"/>
    </row>
    <row r="83" spans="1:31" ht="12.75">
      <c r="A83" s="196" t="s">
        <v>653</v>
      </c>
      <c r="B83" s="197" t="s">
        <v>115</v>
      </c>
      <c r="C83" s="295" t="s">
        <v>714</v>
      </c>
      <c r="D83" s="197" t="s">
        <v>126</v>
      </c>
      <c r="E83" s="192" t="s">
        <v>252</v>
      </c>
      <c r="F83" s="122"/>
      <c r="G83" s="223" t="s">
        <v>576</v>
      </c>
      <c r="H83" s="123"/>
      <c r="I83" s="126"/>
      <c r="J83" s="194"/>
      <c r="K83" s="304" t="s">
        <v>726</v>
      </c>
      <c r="L83" s="198" t="s">
        <v>33</v>
      </c>
      <c r="M83" s="124" t="s">
        <v>109</v>
      </c>
      <c r="N83" s="202">
        <v>1</v>
      </c>
      <c r="O83" s="124"/>
      <c r="P83" s="124"/>
      <c r="Q83" s="124"/>
      <c r="R83" s="125">
        <v>0.5</v>
      </c>
      <c r="S83" s="228">
        <f t="shared" si="5"/>
        <v>0</v>
      </c>
      <c r="T83" s="204" t="s">
        <v>702</v>
      </c>
      <c r="U83" s="126"/>
      <c r="V83" s="126"/>
      <c r="W83" s="127"/>
      <c r="X83" s="127"/>
      <c r="Y83" s="169"/>
      <c r="Z83" s="129"/>
      <c r="AA83" s="126"/>
      <c r="AB83" s="186"/>
      <c r="AC83" s="232">
        <f t="shared" si="6"/>
        <v>0</v>
      </c>
      <c r="AD83" s="166"/>
      <c r="AE83" s="130"/>
    </row>
    <row r="84" spans="1:31" ht="12.75">
      <c r="A84" s="196" t="s">
        <v>653</v>
      </c>
      <c r="B84" s="197" t="s">
        <v>115</v>
      </c>
      <c r="C84" s="295" t="s">
        <v>714</v>
      </c>
      <c r="D84" s="197" t="s">
        <v>126</v>
      </c>
      <c r="E84" s="192" t="s">
        <v>252</v>
      </c>
      <c r="F84" s="122"/>
      <c r="G84" s="223" t="s">
        <v>577</v>
      </c>
      <c r="H84" s="123"/>
      <c r="I84" s="126"/>
      <c r="J84" s="194"/>
      <c r="K84" s="304" t="s">
        <v>726</v>
      </c>
      <c r="L84" s="198" t="s">
        <v>33</v>
      </c>
      <c r="M84" s="124" t="s">
        <v>109</v>
      </c>
      <c r="N84" s="202">
        <v>1</v>
      </c>
      <c r="O84" s="124"/>
      <c r="P84" s="124"/>
      <c r="Q84" s="124"/>
      <c r="R84" s="125">
        <v>0.5</v>
      </c>
      <c r="S84" s="228">
        <f t="shared" si="5"/>
        <v>0</v>
      </c>
      <c r="T84" s="204" t="s">
        <v>702</v>
      </c>
      <c r="U84" s="126"/>
      <c r="V84" s="126"/>
      <c r="W84" s="127"/>
      <c r="X84" s="127"/>
      <c r="Y84" s="169"/>
      <c r="Z84" s="129"/>
      <c r="AA84" s="126"/>
      <c r="AB84" s="186"/>
      <c r="AC84" s="232">
        <f t="shared" si="6"/>
        <v>0</v>
      </c>
      <c r="AD84" s="166"/>
      <c r="AE84" s="130"/>
    </row>
    <row r="85" spans="1:31" ht="12.75">
      <c r="A85" s="196" t="s">
        <v>653</v>
      </c>
      <c r="B85" s="197" t="s">
        <v>115</v>
      </c>
      <c r="C85" s="295" t="s">
        <v>714</v>
      </c>
      <c r="D85" s="197" t="s">
        <v>126</v>
      </c>
      <c r="E85" s="192" t="s">
        <v>252</v>
      </c>
      <c r="F85" s="327" t="s">
        <v>733</v>
      </c>
      <c r="G85" s="223" t="s">
        <v>579</v>
      </c>
      <c r="H85" s="123">
        <v>1213</v>
      </c>
      <c r="I85" s="126" t="s">
        <v>720</v>
      </c>
      <c r="J85" s="324" t="s">
        <v>737</v>
      </c>
      <c r="K85" s="128"/>
      <c r="L85" s="198" t="s">
        <v>33</v>
      </c>
      <c r="M85" s="124" t="s">
        <v>108</v>
      </c>
      <c r="N85" s="202">
        <v>1</v>
      </c>
      <c r="O85" s="124"/>
      <c r="P85" s="124"/>
      <c r="Q85" s="124"/>
      <c r="R85" s="125">
        <v>0.15</v>
      </c>
      <c r="S85" s="228">
        <f t="shared" si="5"/>
        <v>0</v>
      </c>
      <c r="T85" s="204" t="s">
        <v>702</v>
      </c>
      <c r="U85" s="126"/>
      <c r="V85" s="126"/>
      <c r="W85" s="127"/>
      <c r="X85" s="127"/>
      <c r="Y85" s="169"/>
      <c r="Z85" s="129"/>
      <c r="AA85" s="126"/>
      <c r="AB85" s="186"/>
      <c r="AC85" s="232">
        <f t="shared" si="6"/>
        <v>0</v>
      </c>
      <c r="AD85" s="166"/>
      <c r="AE85" s="130"/>
    </row>
    <row r="86" spans="1:31" ht="12.75">
      <c r="A86" s="196" t="s">
        <v>653</v>
      </c>
      <c r="B86" s="197" t="s">
        <v>115</v>
      </c>
      <c r="C86" s="295" t="s">
        <v>714</v>
      </c>
      <c r="D86" s="197" t="s">
        <v>126</v>
      </c>
      <c r="E86" s="192" t="s">
        <v>252</v>
      </c>
      <c r="F86" s="297" t="s">
        <v>728</v>
      </c>
      <c r="G86" s="223" t="s">
        <v>580</v>
      </c>
      <c r="H86" s="123">
        <v>2223</v>
      </c>
      <c r="I86" s="298" t="s">
        <v>722</v>
      </c>
      <c r="J86" s="299" t="s">
        <v>736</v>
      </c>
      <c r="K86" s="128"/>
      <c r="L86" s="198" t="s">
        <v>50</v>
      </c>
      <c r="M86" s="124" t="s">
        <v>137</v>
      </c>
      <c r="N86" s="202">
        <v>1</v>
      </c>
      <c r="O86" s="124"/>
      <c r="P86" s="124"/>
      <c r="Q86" s="124"/>
      <c r="R86" s="125"/>
      <c r="S86" s="228">
        <f t="shared" si="5"/>
        <v>0</v>
      </c>
      <c r="T86" s="204" t="s">
        <v>702</v>
      </c>
      <c r="U86" s="126"/>
      <c r="V86" s="126"/>
      <c r="W86" s="127"/>
      <c r="X86" s="127"/>
      <c r="Y86" s="169"/>
      <c r="Z86" s="129"/>
      <c r="AA86" s="126"/>
      <c r="AB86" s="186"/>
      <c r="AC86" s="232">
        <f t="shared" si="6"/>
        <v>0</v>
      </c>
      <c r="AD86" s="166"/>
      <c r="AE86" s="130"/>
    </row>
    <row r="87" spans="1:31" ht="12.75">
      <c r="A87" s="196" t="s">
        <v>653</v>
      </c>
      <c r="B87" s="197" t="s">
        <v>115</v>
      </c>
      <c r="C87" s="295" t="s">
        <v>714</v>
      </c>
      <c r="D87" s="197" t="s">
        <v>126</v>
      </c>
      <c r="E87" s="192" t="s">
        <v>252</v>
      </c>
      <c r="F87" s="297" t="s">
        <v>728</v>
      </c>
      <c r="G87" s="223" t="s">
        <v>581</v>
      </c>
      <c r="H87" s="123">
        <v>2223</v>
      </c>
      <c r="I87" s="298" t="s">
        <v>722</v>
      </c>
      <c r="J87" s="299" t="s">
        <v>736</v>
      </c>
      <c r="K87" s="128"/>
      <c r="L87" s="198" t="s">
        <v>33</v>
      </c>
      <c r="M87" s="124" t="s">
        <v>136</v>
      </c>
      <c r="N87" s="202">
        <v>1</v>
      </c>
      <c r="O87" s="124"/>
      <c r="P87" s="124"/>
      <c r="Q87" s="124"/>
      <c r="R87" s="125"/>
      <c r="S87" s="228">
        <f t="shared" si="5"/>
        <v>0</v>
      </c>
      <c r="T87" s="204" t="s">
        <v>702</v>
      </c>
      <c r="U87" s="126"/>
      <c r="V87" s="126"/>
      <c r="W87" s="127"/>
      <c r="X87" s="127"/>
      <c r="Y87" s="169"/>
      <c r="Z87" s="129"/>
      <c r="AA87" s="126"/>
      <c r="AB87" s="186"/>
      <c r="AC87" s="232">
        <f t="shared" si="6"/>
        <v>0</v>
      </c>
      <c r="AD87" s="166"/>
      <c r="AE87" s="130"/>
    </row>
    <row r="88" spans="1:31" ht="12.75">
      <c r="A88" s="196" t="s">
        <v>653</v>
      </c>
      <c r="B88" s="197" t="s">
        <v>115</v>
      </c>
      <c r="C88" s="295" t="s">
        <v>714</v>
      </c>
      <c r="D88" s="197" t="s">
        <v>126</v>
      </c>
      <c r="E88" s="192" t="s">
        <v>252</v>
      </c>
      <c r="F88" s="297" t="s">
        <v>728</v>
      </c>
      <c r="G88" s="223" t="s">
        <v>582</v>
      </c>
      <c r="H88" s="123">
        <v>2223</v>
      </c>
      <c r="I88" s="298" t="s">
        <v>722</v>
      </c>
      <c r="J88" s="299" t="s">
        <v>736</v>
      </c>
      <c r="K88" s="128"/>
      <c r="L88" s="198" t="s">
        <v>33</v>
      </c>
      <c r="M88" s="124" t="s">
        <v>136</v>
      </c>
      <c r="N88" s="202">
        <v>1</v>
      </c>
      <c r="O88" s="124"/>
      <c r="P88" s="124"/>
      <c r="Q88" s="124"/>
      <c r="R88" s="125"/>
      <c r="S88" s="228">
        <f t="shared" si="5"/>
        <v>0</v>
      </c>
      <c r="T88" s="204" t="s">
        <v>702</v>
      </c>
      <c r="U88" s="126"/>
      <c r="V88" s="126"/>
      <c r="W88" s="127"/>
      <c r="X88" s="127"/>
      <c r="Y88" s="169"/>
      <c r="Z88" s="129"/>
      <c r="AA88" s="126"/>
      <c r="AB88" s="186"/>
      <c r="AC88" s="232">
        <f t="shared" si="6"/>
        <v>0</v>
      </c>
      <c r="AD88" s="166"/>
      <c r="AE88" s="130"/>
    </row>
    <row r="89" spans="1:31" ht="12.75">
      <c r="A89" s="196" t="s">
        <v>653</v>
      </c>
      <c r="B89" s="197" t="s">
        <v>115</v>
      </c>
      <c r="C89" s="295" t="s">
        <v>714</v>
      </c>
      <c r="D89" s="197" t="s">
        <v>126</v>
      </c>
      <c r="E89" s="192" t="s">
        <v>252</v>
      </c>
      <c r="F89" s="297" t="s">
        <v>728</v>
      </c>
      <c r="G89" s="223" t="s">
        <v>583</v>
      </c>
      <c r="H89" s="123">
        <v>2223</v>
      </c>
      <c r="I89" s="298" t="s">
        <v>722</v>
      </c>
      <c r="J89" s="299" t="s">
        <v>736</v>
      </c>
      <c r="K89" s="128"/>
      <c r="L89" s="198" t="s">
        <v>50</v>
      </c>
      <c r="M89" s="124" t="s">
        <v>578</v>
      </c>
      <c r="N89" s="202">
        <v>1</v>
      </c>
      <c r="O89" s="124">
        <v>50</v>
      </c>
      <c r="P89" s="124">
        <v>50</v>
      </c>
      <c r="Q89" s="124">
        <v>140</v>
      </c>
      <c r="R89" s="203">
        <f>(O89*P89*Q89)/1000000</f>
        <v>0.35</v>
      </c>
      <c r="S89" s="228">
        <f aca="true" t="shared" si="7" ref="S89:S94">IF(T89="O",R89,0)</f>
        <v>0</v>
      </c>
      <c r="T89" s="204" t="s">
        <v>702</v>
      </c>
      <c r="U89" s="126"/>
      <c r="V89" s="126"/>
      <c r="W89" s="127"/>
      <c r="X89" s="127"/>
      <c r="Y89" s="169"/>
      <c r="Z89" s="129"/>
      <c r="AA89" s="126"/>
      <c r="AB89" s="186"/>
      <c r="AC89" s="232">
        <f aca="true" t="shared" si="8" ref="AC89:AC94">IF(AD89="O",AB89,0)</f>
        <v>0</v>
      </c>
      <c r="AD89" s="166"/>
      <c r="AE89" s="130"/>
    </row>
    <row r="90" spans="1:31" ht="12.75">
      <c r="A90" s="196" t="s">
        <v>653</v>
      </c>
      <c r="B90" s="197" t="s">
        <v>115</v>
      </c>
      <c r="C90" s="295" t="s">
        <v>714</v>
      </c>
      <c r="D90" s="197" t="s">
        <v>126</v>
      </c>
      <c r="E90" s="192" t="s">
        <v>252</v>
      </c>
      <c r="F90" s="122"/>
      <c r="G90" s="223" t="s">
        <v>584</v>
      </c>
      <c r="H90" s="123"/>
      <c r="I90" s="126"/>
      <c r="J90" s="194"/>
      <c r="K90" s="304" t="s">
        <v>726</v>
      </c>
      <c r="L90" s="198" t="s">
        <v>33</v>
      </c>
      <c r="M90" s="124" t="s">
        <v>109</v>
      </c>
      <c r="N90" s="202">
        <v>1</v>
      </c>
      <c r="O90" s="124"/>
      <c r="P90" s="124"/>
      <c r="Q90" s="124"/>
      <c r="R90" s="125">
        <v>0.5</v>
      </c>
      <c r="S90" s="228">
        <f t="shared" si="7"/>
        <v>0</v>
      </c>
      <c r="T90" s="204" t="s">
        <v>702</v>
      </c>
      <c r="U90" s="126"/>
      <c r="V90" s="126"/>
      <c r="W90" s="127"/>
      <c r="X90" s="127"/>
      <c r="Y90" s="169"/>
      <c r="Z90" s="129"/>
      <c r="AA90" s="126"/>
      <c r="AB90" s="186"/>
      <c r="AC90" s="232">
        <f t="shared" si="8"/>
        <v>0</v>
      </c>
      <c r="AD90" s="166"/>
      <c r="AE90" s="130"/>
    </row>
    <row r="91" spans="1:31" ht="12.75">
      <c r="A91" s="196" t="s">
        <v>653</v>
      </c>
      <c r="B91" s="197" t="s">
        <v>115</v>
      </c>
      <c r="C91" s="295" t="s">
        <v>714</v>
      </c>
      <c r="D91" s="197" t="s">
        <v>126</v>
      </c>
      <c r="E91" s="192" t="s">
        <v>252</v>
      </c>
      <c r="F91" s="297" t="s">
        <v>728</v>
      </c>
      <c r="G91" s="225"/>
      <c r="H91" s="123">
        <v>2223</v>
      </c>
      <c r="I91" s="298" t="s">
        <v>722</v>
      </c>
      <c r="J91" s="299" t="s">
        <v>736</v>
      </c>
      <c r="K91" s="128"/>
      <c r="L91" s="198" t="s">
        <v>50</v>
      </c>
      <c r="M91" s="124" t="s">
        <v>585</v>
      </c>
      <c r="N91" s="202">
        <v>1</v>
      </c>
      <c r="O91" s="124"/>
      <c r="P91" s="124"/>
      <c r="Q91" s="124"/>
      <c r="R91" s="125">
        <v>0.5</v>
      </c>
      <c r="S91" s="228">
        <f t="shared" si="7"/>
        <v>0</v>
      </c>
      <c r="T91" s="204" t="s">
        <v>702</v>
      </c>
      <c r="U91" s="126"/>
      <c r="V91" s="126"/>
      <c r="W91" s="127"/>
      <c r="X91" s="127"/>
      <c r="Y91" s="169"/>
      <c r="Z91" s="129"/>
      <c r="AA91" s="126"/>
      <c r="AB91" s="186"/>
      <c r="AC91" s="232">
        <f t="shared" si="8"/>
        <v>0</v>
      </c>
      <c r="AD91" s="166"/>
      <c r="AE91" s="130"/>
    </row>
    <row r="92" spans="1:31" ht="12.75">
      <c r="A92" s="196" t="s">
        <v>653</v>
      </c>
      <c r="B92" s="197" t="s">
        <v>115</v>
      </c>
      <c r="C92" s="295" t="s">
        <v>714</v>
      </c>
      <c r="D92" s="197" t="s">
        <v>126</v>
      </c>
      <c r="E92" s="192" t="s">
        <v>252</v>
      </c>
      <c r="F92" s="297" t="s">
        <v>728</v>
      </c>
      <c r="G92" s="225"/>
      <c r="H92" s="123">
        <v>2223</v>
      </c>
      <c r="I92" s="298" t="s">
        <v>722</v>
      </c>
      <c r="J92" s="299" t="s">
        <v>736</v>
      </c>
      <c r="K92" s="128"/>
      <c r="L92" s="198" t="s">
        <v>50</v>
      </c>
      <c r="M92" s="124" t="s">
        <v>145</v>
      </c>
      <c r="N92" s="202">
        <v>1</v>
      </c>
      <c r="O92" s="124"/>
      <c r="P92" s="124"/>
      <c r="Q92" s="124"/>
      <c r="R92" s="125">
        <v>0.3</v>
      </c>
      <c r="S92" s="228">
        <f t="shared" si="7"/>
        <v>0</v>
      </c>
      <c r="T92" s="204" t="s">
        <v>702</v>
      </c>
      <c r="U92" s="126"/>
      <c r="V92" s="126"/>
      <c r="W92" s="127"/>
      <c r="X92" s="127"/>
      <c r="Y92" s="169"/>
      <c r="Z92" s="129"/>
      <c r="AA92" s="126"/>
      <c r="AB92" s="186"/>
      <c r="AC92" s="232">
        <f t="shared" si="8"/>
        <v>0</v>
      </c>
      <c r="AD92" s="166"/>
      <c r="AE92" s="130"/>
    </row>
    <row r="93" spans="1:31" ht="12.75">
      <c r="A93" s="196" t="s">
        <v>653</v>
      </c>
      <c r="B93" s="197" t="s">
        <v>115</v>
      </c>
      <c r="C93" s="295" t="s">
        <v>714</v>
      </c>
      <c r="D93" s="197" t="s">
        <v>126</v>
      </c>
      <c r="E93" s="192" t="s">
        <v>252</v>
      </c>
      <c r="F93" s="297" t="s">
        <v>728</v>
      </c>
      <c r="G93" s="225"/>
      <c r="H93" s="123">
        <v>2223</v>
      </c>
      <c r="I93" s="298" t="s">
        <v>722</v>
      </c>
      <c r="J93" s="299" t="s">
        <v>736</v>
      </c>
      <c r="K93" s="128"/>
      <c r="L93" s="198"/>
      <c r="M93" s="124" t="s">
        <v>586</v>
      </c>
      <c r="N93" s="202">
        <v>1</v>
      </c>
      <c r="O93" s="124"/>
      <c r="P93" s="124"/>
      <c r="Q93" s="124"/>
      <c r="R93" s="125"/>
      <c r="S93" s="228">
        <f t="shared" si="7"/>
        <v>0</v>
      </c>
      <c r="T93" s="204" t="s">
        <v>702</v>
      </c>
      <c r="U93" s="126"/>
      <c r="V93" s="126"/>
      <c r="W93" s="127"/>
      <c r="X93" s="127"/>
      <c r="Y93" s="169" t="s">
        <v>52</v>
      </c>
      <c r="Z93" s="129"/>
      <c r="AA93" s="126">
        <v>74</v>
      </c>
      <c r="AB93" s="186">
        <f>AA93*0.06</f>
        <v>4.4399999999999995</v>
      </c>
      <c r="AC93" s="232">
        <f t="shared" si="8"/>
        <v>0</v>
      </c>
      <c r="AD93" s="166"/>
      <c r="AE93" s="130"/>
    </row>
    <row r="94" spans="1:31" ht="13.5" thickBot="1">
      <c r="A94" s="58" t="s">
        <v>653</v>
      </c>
      <c r="B94" s="59" t="s">
        <v>115</v>
      </c>
      <c r="C94" s="296" t="s">
        <v>714</v>
      </c>
      <c r="D94" s="59" t="s">
        <v>126</v>
      </c>
      <c r="E94" s="191" t="s">
        <v>252</v>
      </c>
      <c r="F94" s="313" t="s">
        <v>728</v>
      </c>
      <c r="G94" s="258"/>
      <c r="H94" s="60">
        <v>2223</v>
      </c>
      <c r="I94" s="320" t="s">
        <v>722</v>
      </c>
      <c r="J94" s="316" t="s">
        <v>736</v>
      </c>
      <c r="K94" s="64"/>
      <c r="L94" s="60"/>
      <c r="M94" s="61" t="s">
        <v>587</v>
      </c>
      <c r="N94" s="61">
        <v>1</v>
      </c>
      <c r="O94" s="61"/>
      <c r="P94" s="61"/>
      <c r="Q94" s="61"/>
      <c r="R94" s="62"/>
      <c r="S94" s="229">
        <f t="shared" si="7"/>
        <v>0</v>
      </c>
      <c r="T94" s="268" t="s">
        <v>702</v>
      </c>
      <c r="U94" s="63"/>
      <c r="V94" s="63"/>
      <c r="W94" s="119"/>
      <c r="X94" s="119"/>
      <c r="Y94" s="170" t="s">
        <v>61</v>
      </c>
      <c r="Z94" s="65"/>
      <c r="AA94" s="63">
        <v>52</v>
      </c>
      <c r="AB94" s="187">
        <f>AA94*0.06</f>
        <v>3.12</v>
      </c>
      <c r="AC94" s="233">
        <f t="shared" si="8"/>
        <v>0</v>
      </c>
      <c r="AD94" s="167"/>
      <c r="AE94" s="66"/>
    </row>
    <row r="95" ht="12.75">
      <c r="T95" s="289"/>
    </row>
  </sheetData>
  <sheetProtection/>
  <protectedRanges>
    <protectedRange sqref="N4:P8 Q4:Q7" name="Plage5"/>
    <protectedRange sqref="T26:AB81 T82:AB85 T86:AB1000" name="Plage3"/>
    <protectedRange sqref="B1:B2" name="Plage1"/>
    <protectedRange sqref="A26:R26 B27:R27 B28:B49 D28:R49 C28:C81 A27:A81 A50:R81 A82:R85 A86:R1000" name="Plage2"/>
    <protectedRange sqref="AD26:AE81 AD82:AE85 AD86:AE1000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InputMessage="1" showErrorMessage="1" sqref="AD26:AD94 T26:T94 W26:X94 Q5">
      <formula1>"O,N"</formula1>
    </dataValidation>
    <dataValidation type="list" allowBlank="1" showErrorMessage="1" prompt="&#10;" sqref="L26:L94">
      <formula1>"INFO,MOB,VER,ROC,DIV,LAB,FRAG"</formula1>
    </dataValidation>
    <dataValidation type="list" allowBlank="1" showInputMessage="1" showErrorMessage="1" sqref="Y26:Y94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5"/>
  <sheetViews>
    <sheetView zoomScalePageLayoutView="0" workbookViewId="0" topLeftCell="B49">
      <selection activeCell="B71" sqref="A71:IV7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8.14062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SUM($R$26:$R$906)+SUM($AB$26:$AB$906)</f>
        <v>18.559424999999994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SUMIF($L$26:$L$979,"INFO",$R$26:$R$979)</f>
        <v>0</v>
      </c>
      <c r="P11" s="230">
        <f>SUMIF($L$26:$L$979,"INFO",$S$26:$S$979)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SUMIF($L$26:$L$979,"MOB",$R$26:$R$979)</f>
        <v>15.043584999999993</v>
      </c>
      <c r="P12" s="230">
        <f>SUMIF($L$26:$L$979,"MOB",$S$26:$S$979)</f>
        <v>0</v>
      </c>
      <c r="Q12" s="231">
        <f aca="true" t="shared" si="0" ref="Q12:Q19">O12-P12</f>
        <v>15.043584999999993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SUMIF($L$26:$L$972,"DIV",$R$26:$R$972)</f>
        <v>2</v>
      </c>
      <c r="P13" s="230">
        <f>SUMIF($L$26:$L$979,"DIV",$S$26:$S$979)</f>
        <v>0</v>
      </c>
      <c r="Q13" s="231">
        <f t="shared" si="0"/>
        <v>2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SUMIF($L$26:$L$972,"LAB",$R$26:$R$972)</f>
        <v>1.5158399999999999</v>
      </c>
      <c r="P14" s="230">
        <f>SUMIF($L$26:$L$979,"LAB",$S$26:$S$979)</f>
        <v>0</v>
      </c>
      <c r="Q14" s="231">
        <f t="shared" si="0"/>
        <v>1.5158399999999999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SUMIF($L$26:$L$972,"FRAG",$R$26:$R$972)</f>
        <v>0</v>
      </c>
      <c r="P15" s="230">
        <f>SUMIF($L$26:$L$979,"FRAG",$S$26:$S$979)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SUMIF($L$26:$L$972,"VER",$R$26:$R$972)</f>
        <v>0</v>
      </c>
      <c r="P16" s="230">
        <f>SUMIF($L$26:$L$979,"VER",$S$26:$S$979)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SUMIF($L$26:$L$979,"ROC",$R$26:$R$979)</f>
        <v>0</v>
      </c>
      <c r="P17" s="230">
        <f>SUMIF($L$26:$L$979,"ROC",$S$26:$S$979)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SUMIF($Y$26:$Y$979,"DOCBUR",$AB$26:$AB$979)</f>
        <v>0</v>
      </c>
      <c r="P18" s="230">
        <f>SUMIF($Y$26:$Y$979,"DOCBUR",$AC$26:$AC$979)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SUMIF($Y$26:$Y$979,"DOCBIBLIO",$AB$26:$AB$979)</f>
        <v>0</v>
      </c>
      <c r="P19" s="230">
        <f>SUMIF($Y$26:$Y$979,"DOCBIBLIO",$AC$26:$AC$979)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197" t="s">
        <v>126</v>
      </c>
      <c r="E26" s="192" t="s">
        <v>588</v>
      </c>
      <c r="F26" s="197" t="s">
        <v>719</v>
      </c>
      <c r="G26" s="223" t="s">
        <v>589</v>
      </c>
      <c r="H26" s="198">
        <v>1213</v>
      </c>
      <c r="I26" s="202" t="s">
        <v>722</v>
      </c>
      <c r="J26" s="200" t="s">
        <v>734</v>
      </c>
      <c r="K26" s="201"/>
      <c r="L26" s="198" t="s">
        <v>33</v>
      </c>
      <c r="M26" s="202" t="s">
        <v>590</v>
      </c>
      <c r="N26" s="202">
        <v>1</v>
      </c>
      <c r="O26" s="202">
        <v>102</v>
      </c>
      <c r="P26" s="202">
        <v>31</v>
      </c>
      <c r="Q26" s="202">
        <v>200</v>
      </c>
      <c r="R26" s="203">
        <f aca="true" t="shared" si="1" ref="R26:R54">(O26*P26*Q26)/1000000</f>
        <v>0.6324</v>
      </c>
      <c r="S26" s="228">
        <f aca="true" t="shared" si="2" ref="S26:S57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3" ref="AC26:AC57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197" t="s">
        <v>126</v>
      </c>
      <c r="E27" s="192" t="s">
        <v>588</v>
      </c>
      <c r="F27" s="197" t="s">
        <v>719</v>
      </c>
      <c r="G27" s="223" t="s">
        <v>591</v>
      </c>
      <c r="H27" s="198">
        <v>1213</v>
      </c>
      <c r="I27" s="202" t="s">
        <v>722</v>
      </c>
      <c r="J27" s="200" t="s">
        <v>734</v>
      </c>
      <c r="K27" s="201"/>
      <c r="L27" s="198" t="s">
        <v>33</v>
      </c>
      <c r="M27" s="202" t="s">
        <v>292</v>
      </c>
      <c r="N27" s="202">
        <v>1</v>
      </c>
      <c r="O27" s="202">
        <v>25</v>
      </c>
      <c r="P27" s="202">
        <v>25</v>
      </c>
      <c r="Q27" s="202">
        <v>200</v>
      </c>
      <c r="R27" s="203">
        <f t="shared" si="1"/>
        <v>0.125</v>
      </c>
      <c r="S27" s="228">
        <f t="shared" si="2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3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197" t="s">
        <v>126</v>
      </c>
      <c r="E28" s="192" t="s">
        <v>588</v>
      </c>
      <c r="F28" s="197" t="s">
        <v>719</v>
      </c>
      <c r="G28" s="223" t="s">
        <v>592</v>
      </c>
      <c r="H28" s="198">
        <v>1213</v>
      </c>
      <c r="I28" s="202" t="s">
        <v>722</v>
      </c>
      <c r="J28" s="200" t="s">
        <v>734</v>
      </c>
      <c r="K28" s="201"/>
      <c r="L28" s="198" t="s">
        <v>33</v>
      </c>
      <c r="M28" s="202" t="s">
        <v>292</v>
      </c>
      <c r="N28" s="202">
        <v>1</v>
      </c>
      <c r="O28" s="202">
        <v>25</v>
      </c>
      <c r="P28" s="202">
        <v>25</v>
      </c>
      <c r="Q28" s="202">
        <v>200</v>
      </c>
      <c r="R28" s="203">
        <f t="shared" si="1"/>
        <v>0.125</v>
      </c>
      <c r="S28" s="228">
        <f t="shared" si="2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3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197" t="s">
        <v>126</v>
      </c>
      <c r="E29" s="192" t="s">
        <v>588</v>
      </c>
      <c r="F29" s="197" t="s">
        <v>719</v>
      </c>
      <c r="G29" s="223" t="s">
        <v>593</v>
      </c>
      <c r="H29" s="198">
        <v>1213</v>
      </c>
      <c r="I29" s="202" t="s">
        <v>722</v>
      </c>
      <c r="J29" s="200" t="s">
        <v>734</v>
      </c>
      <c r="K29" s="201"/>
      <c r="L29" s="198" t="s">
        <v>33</v>
      </c>
      <c r="M29" s="202" t="s">
        <v>292</v>
      </c>
      <c r="N29" s="202">
        <v>1</v>
      </c>
      <c r="O29" s="202">
        <v>25</v>
      </c>
      <c r="P29" s="202">
        <v>25</v>
      </c>
      <c r="Q29" s="202">
        <v>200</v>
      </c>
      <c r="R29" s="203">
        <f t="shared" si="1"/>
        <v>0.125</v>
      </c>
      <c r="S29" s="228">
        <f t="shared" si="2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3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197" t="s">
        <v>126</v>
      </c>
      <c r="E30" s="192" t="s">
        <v>588</v>
      </c>
      <c r="F30" s="197" t="s">
        <v>719</v>
      </c>
      <c r="G30" s="223" t="s">
        <v>594</v>
      </c>
      <c r="H30" s="198">
        <v>1213</v>
      </c>
      <c r="I30" s="202" t="s">
        <v>722</v>
      </c>
      <c r="J30" s="200" t="s">
        <v>734</v>
      </c>
      <c r="K30" s="201"/>
      <c r="L30" s="198" t="s">
        <v>33</v>
      </c>
      <c r="M30" s="202" t="s">
        <v>292</v>
      </c>
      <c r="N30" s="202">
        <v>1</v>
      </c>
      <c r="O30" s="202">
        <v>25</v>
      </c>
      <c r="P30" s="202">
        <v>25</v>
      </c>
      <c r="Q30" s="202">
        <v>200</v>
      </c>
      <c r="R30" s="203">
        <f t="shared" si="1"/>
        <v>0.125</v>
      </c>
      <c r="S30" s="228">
        <f t="shared" si="2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3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197" t="s">
        <v>126</v>
      </c>
      <c r="E31" s="192" t="s">
        <v>588</v>
      </c>
      <c r="F31" s="197" t="s">
        <v>719</v>
      </c>
      <c r="G31" s="223" t="s">
        <v>595</v>
      </c>
      <c r="H31" s="198">
        <v>1213</v>
      </c>
      <c r="I31" s="202" t="s">
        <v>722</v>
      </c>
      <c r="J31" s="200" t="s">
        <v>734</v>
      </c>
      <c r="K31" s="201"/>
      <c r="L31" s="198" t="s">
        <v>33</v>
      </c>
      <c r="M31" s="202" t="s">
        <v>292</v>
      </c>
      <c r="N31" s="202">
        <v>1</v>
      </c>
      <c r="O31" s="202">
        <v>25</v>
      </c>
      <c r="P31" s="202">
        <v>25</v>
      </c>
      <c r="Q31" s="202">
        <v>200</v>
      </c>
      <c r="R31" s="203">
        <f t="shared" si="1"/>
        <v>0.125</v>
      </c>
      <c r="S31" s="228">
        <f t="shared" si="2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3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197" t="s">
        <v>126</v>
      </c>
      <c r="E32" s="192" t="s">
        <v>588</v>
      </c>
      <c r="F32" s="197" t="s">
        <v>719</v>
      </c>
      <c r="G32" s="223" t="s">
        <v>596</v>
      </c>
      <c r="H32" s="198">
        <v>1213</v>
      </c>
      <c r="I32" s="202" t="s">
        <v>722</v>
      </c>
      <c r="J32" s="200" t="s">
        <v>734</v>
      </c>
      <c r="K32" s="201"/>
      <c r="L32" s="198" t="s">
        <v>33</v>
      </c>
      <c r="M32" s="202" t="s">
        <v>292</v>
      </c>
      <c r="N32" s="202">
        <v>1</v>
      </c>
      <c r="O32" s="202">
        <v>25</v>
      </c>
      <c r="P32" s="202">
        <v>25</v>
      </c>
      <c r="Q32" s="202">
        <v>200</v>
      </c>
      <c r="R32" s="203">
        <f t="shared" si="1"/>
        <v>0.125</v>
      </c>
      <c r="S32" s="228">
        <f t="shared" si="2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3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197" t="s">
        <v>126</v>
      </c>
      <c r="E33" s="192" t="s">
        <v>588</v>
      </c>
      <c r="F33" s="197" t="s">
        <v>719</v>
      </c>
      <c r="G33" s="223" t="s">
        <v>597</v>
      </c>
      <c r="H33" s="198">
        <v>1213</v>
      </c>
      <c r="I33" s="202" t="s">
        <v>722</v>
      </c>
      <c r="J33" s="200" t="s">
        <v>734</v>
      </c>
      <c r="K33" s="201"/>
      <c r="L33" s="198" t="s">
        <v>33</v>
      </c>
      <c r="M33" s="202" t="s">
        <v>292</v>
      </c>
      <c r="N33" s="202">
        <v>1</v>
      </c>
      <c r="O33" s="202">
        <v>25</v>
      </c>
      <c r="P33" s="202">
        <v>25</v>
      </c>
      <c r="Q33" s="202">
        <v>200</v>
      </c>
      <c r="R33" s="203">
        <f t="shared" si="1"/>
        <v>0.125</v>
      </c>
      <c r="S33" s="228">
        <f t="shared" si="2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3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197" t="s">
        <v>126</v>
      </c>
      <c r="E34" s="192" t="s">
        <v>588</v>
      </c>
      <c r="F34" s="197" t="s">
        <v>719</v>
      </c>
      <c r="G34" s="223" t="s">
        <v>598</v>
      </c>
      <c r="H34" s="198">
        <v>1213</v>
      </c>
      <c r="I34" s="202" t="s">
        <v>722</v>
      </c>
      <c r="J34" s="200" t="s">
        <v>734</v>
      </c>
      <c r="K34" s="201"/>
      <c r="L34" s="198" t="s">
        <v>33</v>
      </c>
      <c r="M34" s="202" t="s">
        <v>292</v>
      </c>
      <c r="N34" s="202">
        <v>1</v>
      </c>
      <c r="O34" s="202">
        <v>25</v>
      </c>
      <c r="P34" s="202">
        <v>25</v>
      </c>
      <c r="Q34" s="202">
        <v>200</v>
      </c>
      <c r="R34" s="203">
        <f t="shared" si="1"/>
        <v>0.125</v>
      </c>
      <c r="S34" s="228">
        <f t="shared" si="2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3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 t="s">
        <v>714</v>
      </c>
      <c r="D35" s="197" t="s">
        <v>126</v>
      </c>
      <c r="E35" s="192" t="s">
        <v>588</v>
      </c>
      <c r="F35" s="197" t="s">
        <v>719</v>
      </c>
      <c r="G35" s="223" t="s">
        <v>599</v>
      </c>
      <c r="H35" s="198">
        <v>1213</v>
      </c>
      <c r="I35" s="202" t="s">
        <v>722</v>
      </c>
      <c r="J35" s="200" t="s">
        <v>734</v>
      </c>
      <c r="K35" s="201"/>
      <c r="L35" s="198" t="s">
        <v>33</v>
      </c>
      <c r="M35" s="202" t="s">
        <v>292</v>
      </c>
      <c r="N35" s="202">
        <v>1</v>
      </c>
      <c r="O35" s="202">
        <v>25</v>
      </c>
      <c r="P35" s="202">
        <v>25</v>
      </c>
      <c r="Q35" s="202">
        <v>200</v>
      </c>
      <c r="R35" s="203">
        <f t="shared" si="1"/>
        <v>0.125</v>
      </c>
      <c r="S35" s="228">
        <f t="shared" si="2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3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 t="s">
        <v>714</v>
      </c>
      <c r="D36" s="197" t="s">
        <v>126</v>
      </c>
      <c r="E36" s="192" t="s">
        <v>588</v>
      </c>
      <c r="F36" s="197" t="s">
        <v>719</v>
      </c>
      <c r="G36" s="223" t="s">
        <v>600</v>
      </c>
      <c r="H36" s="198">
        <v>1213</v>
      </c>
      <c r="I36" s="202" t="s">
        <v>722</v>
      </c>
      <c r="J36" s="200" t="s">
        <v>734</v>
      </c>
      <c r="K36" s="201"/>
      <c r="L36" s="198" t="s">
        <v>33</v>
      </c>
      <c r="M36" s="202" t="s">
        <v>292</v>
      </c>
      <c r="N36" s="202">
        <v>1</v>
      </c>
      <c r="O36" s="202">
        <v>25</v>
      </c>
      <c r="P36" s="202">
        <v>25</v>
      </c>
      <c r="Q36" s="202">
        <v>200</v>
      </c>
      <c r="R36" s="203">
        <f t="shared" si="1"/>
        <v>0.125</v>
      </c>
      <c r="S36" s="228">
        <f t="shared" si="2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3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 t="s">
        <v>714</v>
      </c>
      <c r="D37" s="197" t="s">
        <v>126</v>
      </c>
      <c r="E37" s="192" t="s">
        <v>588</v>
      </c>
      <c r="F37" s="197" t="s">
        <v>719</v>
      </c>
      <c r="G37" s="223" t="s">
        <v>601</v>
      </c>
      <c r="H37" s="198">
        <v>1213</v>
      </c>
      <c r="I37" s="202" t="s">
        <v>722</v>
      </c>
      <c r="J37" s="200" t="s">
        <v>734</v>
      </c>
      <c r="K37" s="128"/>
      <c r="L37" s="198" t="s">
        <v>33</v>
      </c>
      <c r="M37" s="124" t="s">
        <v>292</v>
      </c>
      <c r="N37" s="202">
        <v>1</v>
      </c>
      <c r="O37" s="124">
        <v>45</v>
      </c>
      <c r="P37" s="124">
        <v>45</v>
      </c>
      <c r="Q37" s="124">
        <v>200</v>
      </c>
      <c r="R37" s="203">
        <f t="shared" si="1"/>
        <v>0.405</v>
      </c>
      <c r="S37" s="228">
        <f t="shared" si="2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3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2" t="s">
        <v>714</v>
      </c>
      <c r="D38" s="197" t="s">
        <v>126</v>
      </c>
      <c r="E38" s="192" t="s">
        <v>588</v>
      </c>
      <c r="F38" s="197" t="s">
        <v>719</v>
      </c>
      <c r="G38" s="223" t="s">
        <v>602</v>
      </c>
      <c r="H38" s="198">
        <v>1213</v>
      </c>
      <c r="I38" s="202" t="s">
        <v>722</v>
      </c>
      <c r="J38" s="200" t="s">
        <v>734</v>
      </c>
      <c r="K38" s="128"/>
      <c r="L38" s="198" t="s">
        <v>33</v>
      </c>
      <c r="M38" s="124" t="s">
        <v>292</v>
      </c>
      <c r="N38" s="202">
        <v>1</v>
      </c>
      <c r="O38" s="124">
        <v>45</v>
      </c>
      <c r="P38" s="124">
        <v>45</v>
      </c>
      <c r="Q38" s="124">
        <v>200</v>
      </c>
      <c r="R38" s="203">
        <f t="shared" si="1"/>
        <v>0.405</v>
      </c>
      <c r="S38" s="228">
        <f t="shared" si="2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3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192" t="s">
        <v>714</v>
      </c>
      <c r="D39" s="197" t="s">
        <v>126</v>
      </c>
      <c r="E39" s="192" t="s">
        <v>588</v>
      </c>
      <c r="F39" s="197" t="s">
        <v>719</v>
      </c>
      <c r="G39" s="223" t="s">
        <v>603</v>
      </c>
      <c r="H39" s="198">
        <v>1213</v>
      </c>
      <c r="I39" s="202" t="s">
        <v>722</v>
      </c>
      <c r="J39" s="200" t="s">
        <v>734</v>
      </c>
      <c r="K39" s="128"/>
      <c r="L39" s="198" t="s">
        <v>33</v>
      </c>
      <c r="M39" s="124" t="s">
        <v>292</v>
      </c>
      <c r="N39" s="202">
        <v>1</v>
      </c>
      <c r="O39" s="124">
        <v>45</v>
      </c>
      <c r="P39" s="124">
        <v>45</v>
      </c>
      <c r="Q39" s="124">
        <v>200</v>
      </c>
      <c r="R39" s="203">
        <f t="shared" si="1"/>
        <v>0.405</v>
      </c>
      <c r="S39" s="228">
        <f t="shared" si="2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3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192" t="s">
        <v>714</v>
      </c>
      <c r="D40" s="197" t="s">
        <v>126</v>
      </c>
      <c r="E40" s="192" t="s">
        <v>588</v>
      </c>
      <c r="F40" s="197" t="s">
        <v>719</v>
      </c>
      <c r="G40" s="223" t="s">
        <v>604</v>
      </c>
      <c r="H40" s="198">
        <v>1213</v>
      </c>
      <c r="I40" s="202" t="s">
        <v>722</v>
      </c>
      <c r="J40" s="200" t="s">
        <v>734</v>
      </c>
      <c r="K40" s="128"/>
      <c r="L40" s="198" t="s">
        <v>33</v>
      </c>
      <c r="M40" s="124" t="s">
        <v>292</v>
      </c>
      <c r="N40" s="202">
        <v>1</v>
      </c>
      <c r="O40" s="124">
        <v>45</v>
      </c>
      <c r="P40" s="124">
        <v>45</v>
      </c>
      <c r="Q40" s="124">
        <v>200</v>
      </c>
      <c r="R40" s="203">
        <f t="shared" si="1"/>
        <v>0.405</v>
      </c>
      <c r="S40" s="228">
        <f t="shared" si="2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3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192" t="s">
        <v>714</v>
      </c>
      <c r="D41" s="197" t="s">
        <v>126</v>
      </c>
      <c r="E41" s="192" t="s">
        <v>588</v>
      </c>
      <c r="F41" s="197" t="s">
        <v>719</v>
      </c>
      <c r="G41" s="223" t="s">
        <v>605</v>
      </c>
      <c r="H41" s="198">
        <v>1213</v>
      </c>
      <c r="I41" s="202" t="s">
        <v>722</v>
      </c>
      <c r="J41" s="200" t="s">
        <v>734</v>
      </c>
      <c r="K41" s="128"/>
      <c r="L41" s="198" t="s">
        <v>33</v>
      </c>
      <c r="M41" s="124" t="s">
        <v>107</v>
      </c>
      <c r="N41" s="202">
        <v>1</v>
      </c>
      <c r="O41" s="124">
        <v>120</v>
      </c>
      <c r="P41" s="124">
        <v>45</v>
      </c>
      <c r="Q41" s="124">
        <v>200</v>
      </c>
      <c r="R41" s="203">
        <f t="shared" si="1"/>
        <v>1.08</v>
      </c>
      <c r="S41" s="228">
        <f t="shared" si="2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3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192" t="s">
        <v>714</v>
      </c>
      <c r="D42" s="197" t="s">
        <v>126</v>
      </c>
      <c r="E42" s="192" t="s">
        <v>588</v>
      </c>
      <c r="F42" s="197" t="s">
        <v>719</v>
      </c>
      <c r="G42" s="223" t="s">
        <v>606</v>
      </c>
      <c r="H42" s="198">
        <v>1213</v>
      </c>
      <c r="I42" s="202" t="s">
        <v>722</v>
      </c>
      <c r="J42" s="200" t="s">
        <v>734</v>
      </c>
      <c r="K42" s="128"/>
      <c r="L42" s="198" t="s">
        <v>33</v>
      </c>
      <c r="M42" s="124" t="s">
        <v>107</v>
      </c>
      <c r="N42" s="202">
        <v>1</v>
      </c>
      <c r="O42" s="124">
        <v>120</v>
      </c>
      <c r="P42" s="124">
        <v>45</v>
      </c>
      <c r="Q42" s="124">
        <v>200</v>
      </c>
      <c r="R42" s="203">
        <f t="shared" si="1"/>
        <v>1.08</v>
      </c>
      <c r="S42" s="228">
        <f t="shared" si="2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3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192" t="s">
        <v>714</v>
      </c>
      <c r="D43" s="197" t="s">
        <v>126</v>
      </c>
      <c r="E43" s="192" t="s">
        <v>588</v>
      </c>
      <c r="F43" s="197" t="s">
        <v>719</v>
      </c>
      <c r="G43" s="223" t="s">
        <v>607</v>
      </c>
      <c r="H43" s="198">
        <v>1213</v>
      </c>
      <c r="I43" s="202" t="s">
        <v>722</v>
      </c>
      <c r="J43" s="200" t="s">
        <v>734</v>
      </c>
      <c r="K43" s="128"/>
      <c r="L43" s="198" t="s">
        <v>33</v>
      </c>
      <c r="M43" s="124" t="s">
        <v>107</v>
      </c>
      <c r="N43" s="202">
        <v>1</v>
      </c>
      <c r="O43" s="124">
        <v>120</v>
      </c>
      <c r="P43" s="124">
        <v>45</v>
      </c>
      <c r="Q43" s="124">
        <v>200</v>
      </c>
      <c r="R43" s="203">
        <f t="shared" si="1"/>
        <v>1.08</v>
      </c>
      <c r="S43" s="228">
        <f t="shared" si="2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3"/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192" t="s">
        <v>714</v>
      </c>
      <c r="D44" s="197" t="s">
        <v>126</v>
      </c>
      <c r="E44" s="192" t="s">
        <v>588</v>
      </c>
      <c r="F44" s="197" t="s">
        <v>719</v>
      </c>
      <c r="G44" s="223" t="s">
        <v>608</v>
      </c>
      <c r="H44" s="198">
        <v>1213</v>
      </c>
      <c r="I44" s="202" t="s">
        <v>722</v>
      </c>
      <c r="J44" s="200" t="s">
        <v>734</v>
      </c>
      <c r="K44" s="128"/>
      <c r="L44" s="198" t="s">
        <v>33</v>
      </c>
      <c r="M44" s="124" t="s">
        <v>107</v>
      </c>
      <c r="N44" s="202">
        <v>1</v>
      </c>
      <c r="O44" s="124">
        <v>120</v>
      </c>
      <c r="P44" s="124">
        <v>45</v>
      </c>
      <c r="Q44" s="124">
        <v>200</v>
      </c>
      <c r="R44" s="203">
        <f t="shared" si="1"/>
        <v>1.08</v>
      </c>
      <c r="S44" s="228">
        <f t="shared" si="2"/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 t="shared" si="3"/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192" t="s">
        <v>714</v>
      </c>
      <c r="D45" s="197" t="s">
        <v>126</v>
      </c>
      <c r="E45" s="192" t="s">
        <v>588</v>
      </c>
      <c r="F45" s="197" t="s">
        <v>719</v>
      </c>
      <c r="G45" s="223" t="s">
        <v>609</v>
      </c>
      <c r="H45" s="198">
        <v>1213</v>
      </c>
      <c r="I45" s="202" t="s">
        <v>722</v>
      </c>
      <c r="J45" s="200" t="s">
        <v>734</v>
      </c>
      <c r="K45" s="128"/>
      <c r="L45" s="198" t="s">
        <v>33</v>
      </c>
      <c r="M45" s="124" t="s">
        <v>107</v>
      </c>
      <c r="N45" s="202">
        <v>1</v>
      </c>
      <c r="O45" s="124">
        <v>120</v>
      </c>
      <c r="P45" s="124">
        <v>45</v>
      </c>
      <c r="Q45" s="124">
        <v>200</v>
      </c>
      <c r="R45" s="203">
        <f t="shared" si="1"/>
        <v>1.08</v>
      </c>
      <c r="S45" s="228">
        <f t="shared" si="2"/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 t="shared" si="3"/>
        <v>0</v>
      </c>
      <c r="AD45" s="166"/>
      <c r="AE45" s="130"/>
    </row>
    <row r="46" spans="1:31" s="20" customFormat="1" ht="12.75">
      <c r="A46" s="196" t="s">
        <v>653</v>
      </c>
      <c r="B46" s="197" t="s">
        <v>115</v>
      </c>
      <c r="C46" s="192" t="s">
        <v>714</v>
      </c>
      <c r="D46" s="197" t="s">
        <v>126</v>
      </c>
      <c r="E46" s="192" t="s">
        <v>588</v>
      </c>
      <c r="F46" s="197" t="s">
        <v>719</v>
      </c>
      <c r="G46" s="223" t="s">
        <v>613</v>
      </c>
      <c r="H46" s="198">
        <v>1213</v>
      </c>
      <c r="I46" s="202" t="s">
        <v>722</v>
      </c>
      <c r="J46" s="200" t="s">
        <v>734</v>
      </c>
      <c r="K46" s="128"/>
      <c r="L46" s="198" t="s">
        <v>33</v>
      </c>
      <c r="M46" s="124" t="s">
        <v>120</v>
      </c>
      <c r="N46" s="202">
        <v>1</v>
      </c>
      <c r="O46" s="124">
        <v>120</v>
      </c>
      <c r="P46" s="124">
        <v>40</v>
      </c>
      <c r="Q46" s="124">
        <v>180</v>
      </c>
      <c r="R46" s="203">
        <f t="shared" si="1"/>
        <v>0.864</v>
      </c>
      <c r="S46" s="228">
        <f t="shared" si="2"/>
        <v>0</v>
      </c>
      <c r="T46" s="204" t="s">
        <v>702</v>
      </c>
      <c r="U46" s="126"/>
      <c r="V46" s="126"/>
      <c r="W46" s="127"/>
      <c r="X46" s="127"/>
      <c r="Y46" s="169"/>
      <c r="Z46" s="129"/>
      <c r="AA46" s="126"/>
      <c r="AB46" s="186"/>
      <c r="AC46" s="232">
        <f t="shared" si="3"/>
        <v>0</v>
      </c>
      <c r="AD46" s="166"/>
      <c r="AE46" s="130" t="s">
        <v>123</v>
      </c>
    </row>
    <row r="47" spans="1:31" s="20" customFormat="1" ht="12.75">
      <c r="A47" s="196" t="s">
        <v>653</v>
      </c>
      <c r="B47" s="197" t="s">
        <v>115</v>
      </c>
      <c r="C47" s="192" t="s">
        <v>714</v>
      </c>
      <c r="D47" s="197" t="s">
        <v>126</v>
      </c>
      <c r="E47" s="192" t="s">
        <v>588</v>
      </c>
      <c r="F47" s="197" t="s">
        <v>719</v>
      </c>
      <c r="G47" s="223" t="s">
        <v>614</v>
      </c>
      <c r="H47" s="198">
        <v>1213</v>
      </c>
      <c r="I47" s="202" t="s">
        <v>722</v>
      </c>
      <c r="J47" s="200" t="s">
        <v>734</v>
      </c>
      <c r="K47" s="128"/>
      <c r="L47" s="198" t="s">
        <v>33</v>
      </c>
      <c r="M47" s="124" t="s">
        <v>610</v>
      </c>
      <c r="N47" s="202">
        <v>1</v>
      </c>
      <c r="O47" s="124">
        <v>140</v>
      </c>
      <c r="P47" s="124">
        <v>41</v>
      </c>
      <c r="Q47" s="124">
        <v>166</v>
      </c>
      <c r="R47" s="203">
        <f t="shared" si="1"/>
        <v>0.95284</v>
      </c>
      <c r="S47" s="228">
        <f t="shared" si="2"/>
        <v>0</v>
      </c>
      <c r="T47" s="204" t="s">
        <v>702</v>
      </c>
      <c r="U47" s="126"/>
      <c r="V47" s="126"/>
      <c r="W47" s="127"/>
      <c r="X47" s="127"/>
      <c r="Y47" s="169"/>
      <c r="Z47" s="129"/>
      <c r="AA47" s="126"/>
      <c r="AB47" s="186"/>
      <c r="AC47" s="232">
        <f t="shared" si="3"/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192" t="s">
        <v>714</v>
      </c>
      <c r="D48" s="197" t="s">
        <v>126</v>
      </c>
      <c r="E48" s="192" t="s">
        <v>588</v>
      </c>
      <c r="F48" s="197" t="s">
        <v>719</v>
      </c>
      <c r="G48" s="223" t="s">
        <v>615</v>
      </c>
      <c r="H48" s="198">
        <v>1213</v>
      </c>
      <c r="I48" s="202" t="s">
        <v>722</v>
      </c>
      <c r="J48" s="200" t="s">
        <v>734</v>
      </c>
      <c r="K48" s="128"/>
      <c r="L48" s="198" t="s">
        <v>33</v>
      </c>
      <c r="M48" s="124" t="s">
        <v>116</v>
      </c>
      <c r="N48" s="202">
        <v>1</v>
      </c>
      <c r="O48" s="124">
        <v>200</v>
      </c>
      <c r="P48" s="124">
        <v>42</v>
      </c>
      <c r="Q48" s="124">
        <v>176</v>
      </c>
      <c r="R48" s="203">
        <f t="shared" si="1"/>
        <v>1.4784</v>
      </c>
      <c r="S48" s="228">
        <f t="shared" si="2"/>
        <v>0</v>
      </c>
      <c r="T48" s="204" t="s">
        <v>702</v>
      </c>
      <c r="U48" s="126"/>
      <c r="V48" s="126"/>
      <c r="W48" s="127"/>
      <c r="X48" s="127"/>
      <c r="Y48" s="169"/>
      <c r="Z48" s="129"/>
      <c r="AA48" s="126"/>
      <c r="AB48" s="186"/>
      <c r="AC48" s="232">
        <f t="shared" si="3"/>
        <v>0</v>
      </c>
      <c r="AD48" s="166"/>
      <c r="AE48" s="130" t="s">
        <v>123</v>
      </c>
    </row>
    <row r="49" spans="1:31" s="20" customFormat="1" ht="12.75">
      <c r="A49" s="196" t="s">
        <v>653</v>
      </c>
      <c r="B49" s="197" t="s">
        <v>115</v>
      </c>
      <c r="C49" s="192" t="s">
        <v>714</v>
      </c>
      <c r="D49" s="197" t="s">
        <v>126</v>
      </c>
      <c r="E49" s="192" t="s">
        <v>588</v>
      </c>
      <c r="F49" s="197" t="s">
        <v>719</v>
      </c>
      <c r="G49" s="223" t="s">
        <v>616</v>
      </c>
      <c r="H49" s="198">
        <v>1213</v>
      </c>
      <c r="I49" s="202" t="s">
        <v>722</v>
      </c>
      <c r="J49" s="200" t="s">
        <v>734</v>
      </c>
      <c r="K49" s="128"/>
      <c r="L49" s="198" t="s">
        <v>33</v>
      </c>
      <c r="M49" s="124" t="s">
        <v>611</v>
      </c>
      <c r="N49" s="202">
        <v>1</v>
      </c>
      <c r="O49" s="124">
        <v>92</v>
      </c>
      <c r="P49" s="124">
        <v>130</v>
      </c>
      <c r="Q49" s="124">
        <v>8</v>
      </c>
      <c r="R49" s="203">
        <f t="shared" si="1"/>
        <v>0.09568</v>
      </c>
      <c r="S49" s="228">
        <f t="shared" si="2"/>
        <v>0</v>
      </c>
      <c r="T49" s="162" t="s">
        <v>702</v>
      </c>
      <c r="U49" s="126"/>
      <c r="V49" s="126"/>
      <c r="W49" s="127"/>
      <c r="X49" s="127"/>
      <c r="Y49" s="169"/>
      <c r="Z49" s="129"/>
      <c r="AA49" s="126"/>
      <c r="AB49" s="186"/>
      <c r="AC49" s="232">
        <f t="shared" si="3"/>
        <v>0</v>
      </c>
      <c r="AD49" s="166"/>
      <c r="AE49" s="130"/>
    </row>
    <row r="50" spans="1:31" s="20" customFormat="1" ht="12.75">
      <c r="A50" s="196" t="s">
        <v>653</v>
      </c>
      <c r="B50" s="197" t="s">
        <v>115</v>
      </c>
      <c r="C50" s="192" t="s">
        <v>714</v>
      </c>
      <c r="D50" s="197" t="s">
        <v>126</v>
      </c>
      <c r="E50" s="192" t="s">
        <v>588</v>
      </c>
      <c r="F50" s="197" t="s">
        <v>719</v>
      </c>
      <c r="G50" s="223" t="s">
        <v>617</v>
      </c>
      <c r="H50" s="198">
        <v>1213</v>
      </c>
      <c r="I50" s="202" t="s">
        <v>722</v>
      </c>
      <c r="J50" s="200" t="s">
        <v>734</v>
      </c>
      <c r="K50" s="128"/>
      <c r="L50" s="198" t="s">
        <v>33</v>
      </c>
      <c r="M50" s="124" t="s">
        <v>611</v>
      </c>
      <c r="N50" s="202">
        <v>1</v>
      </c>
      <c r="O50" s="124">
        <v>92</v>
      </c>
      <c r="P50" s="124">
        <v>130</v>
      </c>
      <c r="Q50" s="124">
        <v>8</v>
      </c>
      <c r="R50" s="203">
        <f t="shared" si="1"/>
        <v>0.09568</v>
      </c>
      <c r="S50" s="228">
        <f t="shared" si="2"/>
        <v>0</v>
      </c>
      <c r="T50" s="162" t="s">
        <v>702</v>
      </c>
      <c r="U50" s="126"/>
      <c r="V50" s="126"/>
      <c r="W50" s="127"/>
      <c r="X50" s="127"/>
      <c r="Y50" s="169"/>
      <c r="Z50" s="129"/>
      <c r="AA50" s="126"/>
      <c r="AB50" s="186"/>
      <c r="AC50" s="232">
        <f t="shared" si="3"/>
        <v>0</v>
      </c>
      <c r="AD50" s="166"/>
      <c r="AE50" s="130"/>
    </row>
    <row r="51" spans="1:31" s="20" customFormat="1" ht="12.75">
      <c r="A51" s="196" t="s">
        <v>653</v>
      </c>
      <c r="B51" s="197" t="s">
        <v>115</v>
      </c>
      <c r="C51" s="192" t="s">
        <v>714</v>
      </c>
      <c r="D51" s="197" t="s">
        <v>126</v>
      </c>
      <c r="E51" s="192" t="s">
        <v>588</v>
      </c>
      <c r="F51" s="197" t="s">
        <v>719</v>
      </c>
      <c r="G51" s="223" t="s">
        <v>618</v>
      </c>
      <c r="H51" s="198">
        <v>1213</v>
      </c>
      <c r="I51" s="202" t="s">
        <v>722</v>
      </c>
      <c r="J51" s="200" t="s">
        <v>734</v>
      </c>
      <c r="K51" s="128"/>
      <c r="L51" s="198" t="s">
        <v>33</v>
      </c>
      <c r="M51" s="124" t="s">
        <v>612</v>
      </c>
      <c r="N51" s="202">
        <v>1</v>
      </c>
      <c r="O51" s="124">
        <v>140</v>
      </c>
      <c r="P51" s="124">
        <v>100</v>
      </c>
      <c r="Q51" s="124">
        <v>79</v>
      </c>
      <c r="R51" s="203">
        <f t="shared" si="1"/>
        <v>1.106</v>
      </c>
      <c r="S51" s="228">
        <f t="shared" si="2"/>
        <v>0</v>
      </c>
      <c r="T51" s="162" t="s">
        <v>702</v>
      </c>
      <c r="U51" s="126"/>
      <c r="V51" s="126"/>
      <c r="W51" s="127"/>
      <c r="X51" s="127"/>
      <c r="Y51" s="169"/>
      <c r="Z51" s="129"/>
      <c r="AA51" s="126"/>
      <c r="AB51" s="186"/>
      <c r="AC51" s="232">
        <f t="shared" si="3"/>
        <v>0</v>
      </c>
      <c r="AD51" s="166"/>
      <c r="AE51" s="130"/>
    </row>
    <row r="52" spans="1:31" s="20" customFormat="1" ht="12.75">
      <c r="A52" s="196" t="s">
        <v>653</v>
      </c>
      <c r="B52" s="197" t="s">
        <v>115</v>
      </c>
      <c r="C52" s="192" t="s">
        <v>714</v>
      </c>
      <c r="D52" s="197" t="s">
        <v>126</v>
      </c>
      <c r="E52" s="192" t="s">
        <v>588</v>
      </c>
      <c r="F52" s="197" t="s">
        <v>719</v>
      </c>
      <c r="G52" s="223" t="s">
        <v>620</v>
      </c>
      <c r="H52" s="198">
        <v>1213</v>
      </c>
      <c r="I52" s="202" t="s">
        <v>722</v>
      </c>
      <c r="J52" s="200" t="s">
        <v>734</v>
      </c>
      <c r="K52" s="128"/>
      <c r="L52" s="198" t="s">
        <v>33</v>
      </c>
      <c r="M52" s="124" t="s">
        <v>574</v>
      </c>
      <c r="N52" s="202">
        <v>1</v>
      </c>
      <c r="O52" s="124">
        <v>40</v>
      </c>
      <c r="P52" s="124">
        <v>63</v>
      </c>
      <c r="Q52" s="124">
        <v>73</v>
      </c>
      <c r="R52" s="203">
        <f t="shared" si="1"/>
        <v>0.18396</v>
      </c>
      <c r="S52" s="228">
        <f t="shared" si="2"/>
        <v>0</v>
      </c>
      <c r="T52" s="162" t="s">
        <v>702</v>
      </c>
      <c r="U52" s="126"/>
      <c r="V52" s="126"/>
      <c r="W52" s="127"/>
      <c r="X52" s="127"/>
      <c r="Y52" s="169"/>
      <c r="Z52" s="129"/>
      <c r="AA52" s="126"/>
      <c r="AB52" s="186"/>
      <c r="AC52" s="232">
        <f t="shared" si="3"/>
        <v>0</v>
      </c>
      <c r="AD52" s="166"/>
      <c r="AE52" s="130"/>
    </row>
    <row r="53" spans="1:31" s="20" customFormat="1" ht="12.75">
      <c r="A53" s="196" t="s">
        <v>653</v>
      </c>
      <c r="B53" s="197" t="s">
        <v>115</v>
      </c>
      <c r="C53" s="192" t="s">
        <v>714</v>
      </c>
      <c r="D53" s="197" t="s">
        <v>126</v>
      </c>
      <c r="E53" s="192" t="s">
        <v>588</v>
      </c>
      <c r="F53" s="326" t="s">
        <v>733</v>
      </c>
      <c r="G53" s="223" t="s">
        <v>621</v>
      </c>
      <c r="H53" s="198">
        <v>1213</v>
      </c>
      <c r="I53" s="199" t="s">
        <v>720</v>
      </c>
      <c r="J53" s="323" t="s">
        <v>737</v>
      </c>
      <c r="K53" s="128"/>
      <c r="L53" s="198" t="s">
        <v>33</v>
      </c>
      <c r="M53" s="124" t="s">
        <v>619</v>
      </c>
      <c r="N53" s="202">
        <v>1</v>
      </c>
      <c r="O53" s="124">
        <v>60</v>
      </c>
      <c r="P53" s="124">
        <v>36</v>
      </c>
      <c r="Q53" s="124">
        <v>100</v>
      </c>
      <c r="R53" s="203">
        <f t="shared" si="1"/>
        <v>0.216</v>
      </c>
      <c r="S53" s="228">
        <f t="shared" si="2"/>
        <v>0</v>
      </c>
      <c r="T53" s="162" t="s">
        <v>702</v>
      </c>
      <c r="U53" s="126"/>
      <c r="V53" s="126"/>
      <c r="W53" s="127"/>
      <c r="X53" s="127"/>
      <c r="Y53" s="169"/>
      <c r="Z53" s="129"/>
      <c r="AA53" s="126"/>
      <c r="AB53" s="186"/>
      <c r="AC53" s="232">
        <f t="shared" si="3"/>
        <v>0</v>
      </c>
      <c r="AD53" s="166"/>
      <c r="AE53" s="130"/>
    </row>
    <row r="54" spans="1:31" ht="12.75">
      <c r="A54" s="196" t="s">
        <v>653</v>
      </c>
      <c r="B54" s="197" t="s">
        <v>115</v>
      </c>
      <c r="C54" s="192" t="s">
        <v>714</v>
      </c>
      <c r="D54" s="197" t="s">
        <v>126</v>
      </c>
      <c r="E54" s="192" t="s">
        <v>588</v>
      </c>
      <c r="F54" s="327" t="s">
        <v>719</v>
      </c>
      <c r="G54" s="223" t="s">
        <v>622</v>
      </c>
      <c r="H54" s="123">
        <v>1213</v>
      </c>
      <c r="I54" s="126" t="s">
        <v>722</v>
      </c>
      <c r="J54" s="324" t="s">
        <v>734</v>
      </c>
      <c r="K54" s="128"/>
      <c r="L54" s="198" t="s">
        <v>33</v>
      </c>
      <c r="M54" s="124" t="s">
        <v>117</v>
      </c>
      <c r="N54" s="202">
        <v>1</v>
      </c>
      <c r="O54" s="124">
        <v>120</v>
      </c>
      <c r="P54" s="124">
        <v>45</v>
      </c>
      <c r="Q54" s="124">
        <v>100</v>
      </c>
      <c r="R54" s="203">
        <f t="shared" si="1"/>
        <v>0.54</v>
      </c>
      <c r="S54" s="228">
        <f t="shared" si="2"/>
        <v>0</v>
      </c>
      <c r="T54" s="162" t="s">
        <v>702</v>
      </c>
      <c r="U54" s="126"/>
      <c r="V54" s="126"/>
      <c r="W54" s="127"/>
      <c r="X54" s="127"/>
      <c r="Y54" s="169"/>
      <c r="Z54" s="129"/>
      <c r="AA54" s="126"/>
      <c r="AB54" s="186"/>
      <c r="AC54" s="232">
        <f t="shared" si="3"/>
        <v>0</v>
      </c>
      <c r="AD54" s="166"/>
      <c r="AE54" s="130"/>
    </row>
    <row r="55" spans="1:31" ht="12.75">
      <c r="A55" s="196" t="s">
        <v>653</v>
      </c>
      <c r="B55" s="197" t="s">
        <v>115</v>
      </c>
      <c r="C55" s="192" t="s">
        <v>714</v>
      </c>
      <c r="D55" s="197" t="s">
        <v>126</v>
      </c>
      <c r="E55" s="192" t="s">
        <v>588</v>
      </c>
      <c r="F55" s="122" t="s">
        <v>719</v>
      </c>
      <c r="G55" s="223" t="s">
        <v>623</v>
      </c>
      <c r="H55" s="123">
        <v>1213</v>
      </c>
      <c r="I55" s="124" t="s">
        <v>722</v>
      </c>
      <c r="J55" s="194" t="s">
        <v>734</v>
      </c>
      <c r="K55" s="128"/>
      <c r="L55" s="198" t="s">
        <v>33</v>
      </c>
      <c r="M55" s="124" t="s">
        <v>283</v>
      </c>
      <c r="N55" s="202">
        <v>1</v>
      </c>
      <c r="O55" s="124">
        <v>150</v>
      </c>
      <c r="P55" s="124">
        <v>100</v>
      </c>
      <c r="Q55" s="124"/>
      <c r="R55" s="203">
        <v>0.03</v>
      </c>
      <c r="S55" s="228">
        <f t="shared" si="2"/>
        <v>0</v>
      </c>
      <c r="T55" s="162" t="s">
        <v>702</v>
      </c>
      <c r="U55" s="126"/>
      <c r="V55" s="126"/>
      <c r="W55" s="127"/>
      <c r="X55" s="127"/>
      <c r="Y55" s="169"/>
      <c r="Z55" s="129"/>
      <c r="AA55" s="126"/>
      <c r="AB55" s="186"/>
      <c r="AC55" s="232">
        <f t="shared" si="3"/>
        <v>0</v>
      </c>
      <c r="AD55" s="166"/>
      <c r="AE55" s="130"/>
    </row>
    <row r="56" spans="1:31" ht="12.75">
      <c r="A56" s="196" t="s">
        <v>653</v>
      </c>
      <c r="B56" s="197" t="s">
        <v>115</v>
      </c>
      <c r="C56" s="192" t="s">
        <v>714</v>
      </c>
      <c r="D56" s="197" t="s">
        <v>126</v>
      </c>
      <c r="E56" s="192" t="s">
        <v>588</v>
      </c>
      <c r="F56" s="122" t="s">
        <v>719</v>
      </c>
      <c r="G56" s="223" t="s">
        <v>624</v>
      </c>
      <c r="H56" s="123">
        <v>1213</v>
      </c>
      <c r="I56" s="124" t="s">
        <v>722</v>
      </c>
      <c r="J56" s="194" t="s">
        <v>734</v>
      </c>
      <c r="K56" s="128"/>
      <c r="L56" s="198" t="s">
        <v>33</v>
      </c>
      <c r="M56" s="124" t="s">
        <v>283</v>
      </c>
      <c r="N56" s="202">
        <v>1</v>
      </c>
      <c r="O56" s="124"/>
      <c r="P56" s="124">
        <v>100</v>
      </c>
      <c r="Q56" s="124"/>
      <c r="R56" s="203">
        <v>0.03</v>
      </c>
      <c r="S56" s="228">
        <f t="shared" si="2"/>
        <v>0</v>
      </c>
      <c r="T56" s="162" t="s">
        <v>702</v>
      </c>
      <c r="U56" s="126"/>
      <c r="V56" s="126"/>
      <c r="W56" s="127"/>
      <c r="X56" s="127"/>
      <c r="Y56" s="169"/>
      <c r="Z56" s="129"/>
      <c r="AA56" s="126"/>
      <c r="AB56" s="186"/>
      <c r="AC56" s="232">
        <f t="shared" si="3"/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192" t="s">
        <v>714</v>
      </c>
      <c r="D57" s="197" t="s">
        <v>126</v>
      </c>
      <c r="E57" s="192" t="s">
        <v>588</v>
      </c>
      <c r="F57" s="122" t="s">
        <v>719</v>
      </c>
      <c r="G57" s="223" t="s">
        <v>625</v>
      </c>
      <c r="H57" s="123">
        <v>1213</v>
      </c>
      <c r="I57" s="124" t="s">
        <v>722</v>
      </c>
      <c r="J57" s="194" t="s">
        <v>734</v>
      </c>
      <c r="K57" s="128"/>
      <c r="L57" s="198" t="s">
        <v>33</v>
      </c>
      <c r="M57" s="124" t="s">
        <v>283</v>
      </c>
      <c r="N57" s="202">
        <v>1</v>
      </c>
      <c r="O57" s="124"/>
      <c r="P57" s="124">
        <v>100</v>
      </c>
      <c r="Q57" s="124"/>
      <c r="R57" s="203">
        <v>0.03</v>
      </c>
      <c r="S57" s="228">
        <f t="shared" si="2"/>
        <v>0</v>
      </c>
      <c r="T57" s="162" t="s">
        <v>702</v>
      </c>
      <c r="U57" s="126"/>
      <c r="V57" s="126"/>
      <c r="W57" s="127"/>
      <c r="X57" s="127"/>
      <c r="Y57" s="169"/>
      <c r="Z57" s="129"/>
      <c r="AA57" s="126"/>
      <c r="AB57" s="186"/>
      <c r="AC57" s="232">
        <f t="shared" si="3"/>
        <v>0</v>
      </c>
      <c r="AD57" s="166"/>
      <c r="AE57" s="130"/>
    </row>
    <row r="58" spans="1:31" ht="12.75">
      <c r="A58" s="196" t="s">
        <v>653</v>
      </c>
      <c r="B58" s="197" t="s">
        <v>115</v>
      </c>
      <c r="C58" s="192" t="s">
        <v>714</v>
      </c>
      <c r="D58" s="197" t="s">
        <v>126</v>
      </c>
      <c r="E58" s="192" t="s">
        <v>588</v>
      </c>
      <c r="F58" s="122" t="s">
        <v>719</v>
      </c>
      <c r="G58" s="223" t="s">
        <v>626</v>
      </c>
      <c r="H58" s="123">
        <v>1213</v>
      </c>
      <c r="I58" s="124" t="s">
        <v>722</v>
      </c>
      <c r="J58" s="194" t="s">
        <v>734</v>
      </c>
      <c r="K58" s="128"/>
      <c r="L58" s="198" t="s">
        <v>33</v>
      </c>
      <c r="M58" s="124" t="s">
        <v>283</v>
      </c>
      <c r="N58" s="202">
        <v>1</v>
      </c>
      <c r="O58" s="124"/>
      <c r="P58" s="124">
        <v>100</v>
      </c>
      <c r="Q58" s="124"/>
      <c r="R58" s="203">
        <v>0.03</v>
      </c>
      <c r="S58" s="228">
        <f aca="true" t="shared" si="4" ref="S58:S75">IF(T58="O",R58,0)</f>
        <v>0</v>
      </c>
      <c r="T58" s="162" t="s">
        <v>702</v>
      </c>
      <c r="U58" s="126"/>
      <c r="V58" s="126"/>
      <c r="W58" s="127"/>
      <c r="X58" s="127"/>
      <c r="Y58" s="169"/>
      <c r="Z58" s="129"/>
      <c r="AA58" s="126"/>
      <c r="AB58" s="186"/>
      <c r="AC58" s="232">
        <f aca="true" t="shared" si="5" ref="AC58:AC75">IF(AD58="O",AB58,0)</f>
        <v>0</v>
      </c>
      <c r="AD58" s="166"/>
      <c r="AE58" s="130"/>
    </row>
    <row r="59" spans="1:31" ht="12.75">
      <c r="A59" s="196" t="s">
        <v>653</v>
      </c>
      <c r="B59" s="197" t="s">
        <v>115</v>
      </c>
      <c r="C59" s="192" t="s">
        <v>714</v>
      </c>
      <c r="D59" s="197" t="s">
        <v>126</v>
      </c>
      <c r="E59" s="192" t="s">
        <v>588</v>
      </c>
      <c r="F59" s="122" t="s">
        <v>719</v>
      </c>
      <c r="G59" s="223" t="s">
        <v>627</v>
      </c>
      <c r="H59" s="123">
        <v>1213</v>
      </c>
      <c r="I59" s="124" t="s">
        <v>722</v>
      </c>
      <c r="J59" s="194" t="s">
        <v>734</v>
      </c>
      <c r="K59" s="128"/>
      <c r="L59" s="198" t="s">
        <v>33</v>
      </c>
      <c r="M59" s="124" t="s">
        <v>283</v>
      </c>
      <c r="N59" s="202">
        <v>1</v>
      </c>
      <c r="O59" s="124"/>
      <c r="P59" s="124">
        <v>100</v>
      </c>
      <c r="Q59" s="124"/>
      <c r="R59" s="203">
        <v>0.03</v>
      </c>
      <c r="S59" s="228">
        <f t="shared" si="4"/>
        <v>0</v>
      </c>
      <c r="T59" s="162" t="s">
        <v>702</v>
      </c>
      <c r="U59" s="126"/>
      <c r="V59" s="126"/>
      <c r="W59" s="127"/>
      <c r="X59" s="127"/>
      <c r="Y59" s="169"/>
      <c r="Z59" s="129"/>
      <c r="AA59" s="126"/>
      <c r="AB59" s="186"/>
      <c r="AC59" s="232">
        <f t="shared" si="5"/>
        <v>0</v>
      </c>
      <c r="AD59" s="166"/>
      <c r="AE59" s="130"/>
    </row>
    <row r="60" spans="1:31" ht="12.75">
      <c r="A60" s="196" t="s">
        <v>653</v>
      </c>
      <c r="B60" s="197" t="s">
        <v>115</v>
      </c>
      <c r="C60" s="192" t="s">
        <v>714</v>
      </c>
      <c r="D60" s="197" t="s">
        <v>126</v>
      </c>
      <c r="E60" s="192" t="s">
        <v>588</v>
      </c>
      <c r="F60" s="122" t="s">
        <v>719</v>
      </c>
      <c r="G60" s="223" t="s">
        <v>629</v>
      </c>
      <c r="H60" s="123">
        <v>1213</v>
      </c>
      <c r="I60" s="124" t="s">
        <v>722</v>
      </c>
      <c r="J60" s="194" t="s">
        <v>734</v>
      </c>
      <c r="K60" s="128"/>
      <c r="L60" s="198" t="s">
        <v>33</v>
      </c>
      <c r="M60" s="124" t="s">
        <v>628</v>
      </c>
      <c r="N60" s="202">
        <v>1</v>
      </c>
      <c r="O60" s="124">
        <v>90</v>
      </c>
      <c r="P60" s="124">
        <v>60</v>
      </c>
      <c r="Q60" s="124"/>
      <c r="R60" s="203">
        <v>0.03</v>
      </c>
      <c r="S60" s="228">
        <f t="shared" si="4"/>
        <v>0</v>
      </c>
      <c r="T60" s="162" t="s">
        <v>702</v>
      </c>
      <c r="U60" s="126"/>
      <c r="V60" s="126"/>
      <c r="W60" s="127"/>
      <c r="X60" s="127"/>
      <c r="Y60" s="169"/>
      <c r="Z60" s="129"/>
      <c r="AA60" s="126"/>
      <c r="AB60" s="186"/>
      <c r="AC60" s="232">
        <f t="shared" si="5"/>
        <v>0</v>
      </c>
      <c r="AD60" s="166"/>
      <c r="AE60" s="130"/>
    </row>
    <row r="61" spans="1:31" ht="12.75">
      <c r="A61" s="196" t="s">
        <v>653</v>
      </c>
      <c r="B61" s="197" t="s">
        <v>115</v>
      </c>
      <c r="C61" s="192" t="s">
        <v>714</v>
      </c>
      <c r="D61" s="197" t="s">
        <v>126</v>
      </c>
      <c r="E61" s="192" t="s">
        <v>588</v>
      </c>
      <c r="F61" s="122" t="s">
        <v>719</v>
      </c>
      <c r="G61" s="223" t="s">
        <v>630</v>
      </c>
      <c r="H61" s="123">
        <v>1213</v>
      </c>
      <c r="I61" s="124" t="s">
        <v>722</v>
      </c>
      <c r="J61" s="194" t="s">
        <v>734</v>
      </c>
      <c r="K61" s="128"/>
      <c r="L61" s="198" t="s">
        <v>33</v>
      </c>
      <c r="M61" s="124" t="s">
        <v>628</v>
      </c>
      <c r="N61" s="202">
        <v>1</v>
      </c>
      <c r="O61" s="124">
        <v>90</v>
      </c>
      <c r="P61" s="124">
        <v>60</v>
      </c>
      <c r="Q61" s="124"/>
      <c r="R61" s="203">
        <v>0.03</v>
      </c>
      <c r="S61" s="228">
        <f t="shared" si="4"/>
        <v>0</v>
      </c>
      <c r="T61" s="162" t="s">
        <v>702</v>
      </c>
      <c r="U61" s="126"/>
      <c r="V61" s="126"/>
      <c r="W61" s="127"/>
      <c r="X61" s="127"/>
      <c r="Y61" s="169"/>
      <c r="Z61" s="129"/>
      <c r="AA61" s="126"/>
      <c r="AB61" s="186"/>
      <c r="AC61" s="232">
        <f t="shared" si="5"/>
        <v>0</v>
      </c>
      <c r="AD61" s="166"/>
      <c r="AE61" s="130"/>
    </row>
    <row r="62" spans="1:31" ht="12.75">
      <c r="A62" s="196" t="s">
        <v>653</v>
      </c>
      <c r="B62" s="197" t="s">
        <v>115</v>
      </c>
      <c r="C62" s="192" t="s">
        <v>714</v>
      </c>
      <c r="D62" s="197" t="s">
        <v>126</v>
      </c>
      <c r="E62" s="192" t="s">
        <v>588</v>
      </c>
      <c r="F62" s="122" t="s">
        <v>719</v>
      </c>
      <c r="G62" s="223" t="s">
        <v>631</v>
      </c>
      <c r="H62" s="123">
        <v>1213</v>
      </c>
      <c r="I62" s="124" t="s">
        <v>722</v>
      </c>
      <c r="J62" s="194" t="s">
        <v>734</v>
      </c>
      <c r="K62" s="128"/>
      <c r="L62" s="198" t="s">
        <v>33</v>
      </c>
      <c r="M62" s="124" t="s">
        <v>628</v>
      </c>
      <c r="N62" s="202">
        <v>1</v>
      </c>
      <c r="O62" s="124">
        <v>90</v>
      </c>
      <c r="P62" s="124">
        <v>60</v>
      </c>
      <c r="Q62" s="124"/>
      <c r="R62" s="203">
        <v>0.03</v>
      </c>
      <c r="S62" s="228">
        <f t="shared" si="4"/>
        <v>0</v>
      </c>
      <c r="T62" s="162" t="s">
        <v>702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5"/>
        <v>0</v>
      </c>
      <c r="AD62" s="166"/>
      <c r="AE62" s="130"/>
    </row>
    <row r="63" spans="1:31" ht="12.75">
      <c r="A63" s="196" t="s">
        <v>653</v>
      </c>
      <c r="B63" s="197" t="s">
        <v>115</v>
      </c>
      <c r="C63" s="192" t="s">
        <v>714</v>
      </c>
      <c r="D63" s="197" t="s">
        <v>126</v>
      </c>
      <c r="E63" s="192" t="s">
        <v>588</v>
      </c>
      <c r="F63" s="122" t="s">
        <v>719</v>
      </c>
      <c r="G63" s="223" t="s">
        <v>632</v>
      </c>
      <c r="H63" s="123">
        <v>1213</v>
      </c>
      <c r="I63" s="124" t="s">
        <v>722</v>
      </c>
      <c r="J63" s="194" t="s">
        <v>734</v>
      </c>
      <c r="K63" s="128"/>
      <c r="L63" s="198" t="s">
        <v>33</v>
      </c>
      <c r="M63" s="124" t="s">
        <v>628</v>
      </c>
      <c r="N63" s="202">
        <v>1</v>
      </c>
      <c r="O63" s="124">
        <v>90</v>
      </c>
      <c r="P63" s="124">
        <v>60</v>
      </c>
      <c r="Q63" s="124"/>
      <c r="R63" s="203">
        <v>0.03</v>
      </c>
      <c r="S63" s="228">
        <f t="shared" si="4"/>
        <v>0</v>
      </c>
      <c r="T63" s="162" t="s">
        <v>702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5"/>
        <v>0</v>
      </c>
      <c r="AD63" s="166"/>
      <c r="AE63" s="130"/>
    </row>
    <row r="64" spans="1:31" ht="12.75">
      <c r="A64" s="196" t="s">
        <v>653</v>
      </c>
      <c r="B64" s="197" t="s">
        <v>115</v>
      </c>
      <c r="C64" s="192" t="s">
        <v>714</v>
      </c>
      <c r="D64" s="197" t="s">
        <v>126</v>
      </c>
      <c r="E64" s="192" t="s">
        <v>588</v>
      </c>
      <c r="F64" s="122" t="s">
        <v>719</v>
      </c>
      <c r="G64" s="223" t="s">
        <v>633</v>
      </c>
      <c r="H64" s="123">
        <v>1213</v>
      </c>
      <c r="I64" s="124" t="s">
        <v>722</v>
      </c>
      <c r="J64" s="194" t="s">
        <v>734</v>
      </c>
      <c r="K64" s="128"/>
      <c r="L64" s="198" t="s">
        <v>33</v>
      </c>
      <c r="M64" s="124" t="s">
        <v>628</v>
      </c>
      <c r="N64" s="202">
        <v>1</v>
      </c>
      <c r="O64" s="124">
        <v>90</v>
      </c>
      <c r="P64" s="124">
        <v>60</v>
      </c>
      <c r="Q64" s="124"/>
      <c r="R64" s="203">
        <v>0.03</v>
      </c>
      <c r="S64" s="228">
        <f t="shared" si="4"/>
        <v>0</v>
      </c>
      <c r="T64" s="162" t="s">
        <v>702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5"/>
        <v>0</v>
      </c>
      <c r="AD64" s="166"/>
      <c r="AE64" s="130"/>
    </row>
    <row r="65" spans="1:31" ht="12.75">
      <c r="A65" s="196" t="s">
        <v>653</v>
      </c>
      <c r="B65" s="197" t="s">
        <v>115</v>
      </c>
      <c r="C65" s="192" t="s">
        <v>714</v>
      </c>
      <c r="D65" s="197" t="s">
        <v>126</v>
      </c>
      <c r="E65" s="192" t="s">
        <v>588</v>
      </c>
      <c r="F65" s="122" t="s">
        <v>719</v>
      </c>
      <c r="G65" s="223" t="s">
        <v>634</v>
      </c>
      <c r="H65" s="123">
        <v>1213</v>
      </c>
      <c r="I65" s="124" t="s">
        <v>722</v>
      </c>
      <c r="J65" s="194" t="s">
        <v>734</v>
      </c>
      <c r="K65" s="128"/>
      <c r="L65" s="198" t="s">
        <v>33</v>
      </c>
      <c r="M65" s="124" t="s">
        <v>628</v>
      </c>
      <c r="N65" s="202">
        <v>1</v>
      </c>
      <c r="O65" s="124">
        <v>90</v>
      </c>
      <c r="P65" s="124">
        <v>60</v>
      </c>
      <c r="Q65" s="124"/>
      <c r="R65" s="203">
        <v>0.03</v>
      </c>
      <c r="S65" s="228">
        <f t="shared" si="4"/>
        <v>0</v>
      </c>
      <c r="T65" s="162" t="s">
        <v>702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5"/>
        <v>0</v>
      </c>
      <c r="AD65" s="166"/>
      <c r="AE65" s="130"/>
    </row>
    <row r="66" spans="1:31" ht="12.75">
      <c r="A66" s="196" t="s">
        <v>653</v>
      </c>
      <c r="B66" s="197" t="s">
        <v>115</v>
      </c>
      <c r="C66" s="192" t="s">
        <v>714</v>
      </c>
      <c r="D66" s="197" t="s">
        <v>126</v>
      </c>
      <c r="E66" s="192" t="s">
        <v>588</v>
      </c>
      <c r="F66" s="122" t="s">
        <v>719</v>
      </c>
      <c r="G66" s="223" t="s">
        <v>635</v>
      </c>
      <c r="H66" s="123">
        <v>1213</v>
      </c>
      <c r="I66" s="124" t="s">
        <v>722</v>
      </c>
      <c r="J66" s="194" t="s">
        <v>734</v>
      </c>
      <c r="K66" s="128"/>
      <c r="L66" s="198" t="s">
        <v>33</v>
      </c>
      <c r="M66" s="124" t="s">
        <v>628</v>
      </c>
      <c r="N66" s="202">
        <v>1</v>
      </c>
      <c r="O66" s="124">
        <v>90</v>
      </c>
      <c r="P66" s="124">
        <v>60</v>
      </c>
      <c r="Q66" s="124"/>
      <c r="R66" s="203">
        <v>0.03</v>
      </c>
      <c r="S66" s="228">
        <f t="shared" si="4"/>
        <v>0</v>
      </c>
      <c r="T66" s="162" t="s">
        <v>702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5"/>
        <v>0</v>
      </c>
      <c r="AD66" s="166"/>
      <c r="AE66" s="130"/>
    </row>
    <row r="67" spans="1:31" ht="12.75">
      <c r="A67" s="196" t="s">
        <v>653</v>
      </c>
      <c r="B67" s="197" t="s">
        <v>115</v>
      </c>
      <c r="C67" s="192" t="s">
        <v>714</v>
      </c>
      <c r="D67" s="197" t="s">
        <v>126</v>
      </c>
      <c r="E67" s="192" t="s">
        <v>588</v>
      </c>
      <c r="F67" s="122" t="s">
        <v>719</v>
      </c>
      <c r="G67" s="223" t="s">
        <v>640</v>
      </c>
      <c r="H67" s="123">
        <v>1213</v>
      </c>
      <c r="I67" s="124" t="s">
        <v>722</v>
      </c>
      <c r="J67" s="194" t="s">
        <v>734</v>
      </c>
      <c r="K67" s="128"/>
      <c r="L67" s="198" t="s">
        <v>51</v>
      </c>
      <c r="M67" s="124" t="s">
        <v>636</v>
      </c>
      <c r="N67" s="202">
        <v>1</v>
      </c>
      <c r="O67" s="124">
        <v>50</v>
      </c>
      <c r="P67" s="124">
        <v>60</v>
      </c>
      <c r="Q67" s="124">
        <v>60</v>
      </c>
      <c r="R67" s="203">
        <f aca="true" t="shared" si="6" ref="R67:R74">(O67*P67*Q67)/1000000</f>
        <v>0.18</v>
      </c>
      <c r="S67" s="228">
        <f t="shared" si="4"/>
        <v>0</v>
      </c>
      <c r="T67" s="162" t="s">
        <v>702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5"/>
        <v>0</v>
      </c>
      <c r="AD67" s="166"/>
      <c r="AE67" s="130"/>
    </row>
    <row r="68" spans="1:31" ht="12.75">
      <c r="A68" s="196" t="s">
        <v>653</v>
      </c>
      <c r="B68" s="197" t="s">
        <v>115</v>
      </c>
      <c r="C68" s="192" t="s">
        <v>714</v>
      </c>
      <c r="D68" s="197" t="s">
        <v>126</v>
      </c>
      <c r="E68" s="192" t="s">
        <v>588</v>
      </c>
      <c r="F68" s="122" t="s">
        <v>719</v>
      </c>
      <c r="G68" s="223" t="s">
        <v>641</v>
      </c>
      <c r="H68" s="123">
        <v>1213</v>
      </c>
      <c r="I68" s="124" t="s">
        <v>722</v>
      </c>
      <c r="J68" s="194" t="s">
        <v>734</v>
      </c>
      <c r="K68" s="128"/>
      <c r="L68" s="198" t="s">
        <v>51</v>
      </c>
      <c r="M68" s="124" t="s">
        <v>735</v>
      </c>
      <c r="N68" s="202">
        <v>1</v>
      </c>
      <c r="O68" s="124">
        <v>78</v>
      </c>
      <c r="P68" s="124">
        <v>60</v>
      </c>
      <c r="Q68" s="124">
        <v>22</v>
      </c>
      <c r="R68" s="203">
        <f t="shared" si="6"/>
        <v>0.10296</v>
      </c>
      <c r="S68" s="228">
        <f t="shared" si="4"/>
        <v>0</v>
      </c>
      <c r="T68" s="162" t="s">
        <v>702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5"/>
        <v>0</v>
      </c>
      <c r="AD68" s="166"/>
      <c r="AE68" s="130"/>
    </row>
    <row r="69" spans="1:31" ht="12.75">
      <c r="A69" s="196" t="s">
        <v>653</v>
      </c>
      <c r="B69" s="197" t="s">
        <v>115</v>
      </c>
      <c r="C69" s="192" t="s">
        <v>714</v>
      </c>
      <c r="D69" s="197" t="s">
        <v>126</v>
      </c>
      <c r="E69" s="192" t="s">
        <v>588</v>
      </c>
      <c r="F69" s="122" t="s">
        <v>719</v>
      </c>
      <c r="G69" s="223" t="s">
        <v>642</v>
      </c>
      <c r="H69" s="123">
        <v>1213</v>
      </c>
      <c r="I69" s="124" t="s">
        <v>722</v>
      </c>
      <c r="J69" s="194" t="s">
        <v>734</v>
      </c>
      <c r="K69" s="128"/>
      <c r="L69" s="198" t="s">
        <v>33</v>
      </c>
      <c r="M69" s="124" t="s">
        <v>637</v>
      </c>
      <c r="N69" s="202">
        <v>1</v>
      </c>
      <c r="O69" s="124">
        <v>65</v>
      </c>
      <c r="P69" s="124">
        <v>45</v>
      </c>
      <c r="Q69" s="124">
        <v>85</v>
      </c>
      <c r="R69" s="203">
        <f t="shared" si="6"/>
        <v>0.248625</v>
      </c>
      <c r="S69" s="228">
        <f t="shared" si="4"/>
        <v>0</v>
      </c>
      <c r="T69" s="162" t="s">
        <v>702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5"/>
        <v>0</v>
      </c>
      <c r="AD69" s="166"/>
      <c r="AE69" s="130"/>
    </row>
    <row r="70" spans="1:31" ht="12.75">
      <c r="A70" s="196" t="s">
        <v>653</v>
      </c>
      <c r="B70" s="197" t="s">
        <v>115</v>
      </c>
      <c r="C70" s="192" t="s">
        <v>714</v>
      </c>
      <c r="D70" s="197" t="s">
        <v>126</v>
      </c>
      <c r="E70" s="192" t="s">
        <v>588</v>
      </c>
      <c r="F70" s="122" t="s">
        <v>719</v>
      </c>
      <c r="G70" s="223" t="s">
        <v>643</v>
      </c>
      <c r="H70" s="123">
        <v>1213</v>
      </c>
      <c r="I70" s="124" t="s">
        <v>722</v>
      </c>
      <c r="J70" s="194" t="s">
        <v>734</v>
      </c>
      <c r="K70" s="128"/>
      <c r="L70" s="198" t="s">
        <v>51</v>
      </c>
      <c r="M70" s="124" t="s">
        <v>636</v>
      </c>
      <c r="N70" s="202">
        <v>1</v>
      </c>
      <c r="O70" s="124">
        <v>40</v>
      </c>
      <c r="P70" s="124">
        <v>3</v>
      </c>
      <c r="Q70" s="124">
        <v>150</v>
      </c>
      <c r="R70" s="203">
        <f t="shared" si="6"/>
        <v>0.018</v>
      </c>
      <c r="S70" s="228">
        <f t="shared" si="4"/>
        <v>0</v>
      </c>
      <c r="T70" s="162" t="s">
        <v>702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5"/>
        <v>0</v>
      </c>
      <c r="AD70" s="166"/>
      <c r="AE70" s="130"/>
    </row>
    <row r="71" spans="1:31" ht="12.75">
      <c r="A71" s="196" t="s">
        <v>653</v>
      </c>
      <c r="B71" s="197" t="s">
        <v>115</v>
      </c>
      <c r="C71" s="192" t="s">
        <v>714</v>
      </c>
      <c r="D71" s="197" t="s">
        <v>126</v>
      </c>
      <c r="E71" s="192" t="s">
        <v>588</v>
      </c>
      <c r="F71" s="122" t="s">
        <v>719</v>
      </c>
      <c r="G71" s="223" t="s">
        <v>644</v>
      </c>
      <c r="H71" s="123">
        <v>1213</v>
      </c>
      <c r="I71" s="124" t="s">
        <v>722</v>
      </c>
      <c r="J71" s="194" t="s">
        <v>734</v>
      </c>
      <c r="K71" s="128"/>
      <c r="L71" s="198" t="s">
        <v>51</v>
      </c>
      <c r="M71" s="124" t="s">
        <v>638</v>
      </c>
      <c r="N71" s="202">
        <v>1</v>
      </c>
      <c r="O71" s="124">
        <v>70</v>
      </c>
      <c r="P71" s="124">
        <v>45</v>
      </c>
      <c r="Q71" s="124">
        <v>125</v>
      </c>
      <c r="R71" s="203">
        <f t="shared" si="6"/>
        <v>0.39375</v>
      </c>
      <c r="S71" s="228">
        <f t="shared" si="4"/>
        <v>0</v>
      </c>
      <c r="T71" s="162" t="s">
        <v>702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5"/>
        <v>0</v>
      </c>
      <c r="AD71" s="166"/>
      <c r="AE71" s="130"/>
    </row>
    <row r="72" spans="1:31" ht="12.75">
      <c r="A72" s="196" t="s">
        <v>653</v>
      </c>
      <c r="B72" s="197" t="s">
        <v>115</v>
      </c>
      <c r="C72" s="192" t="s">
        <v>714</v>
      </c>
      <c r="D72" s="197" t="s">
        <v>126</v>
      </c>
      <c r="E72" s="192" t="s">
        <v>588</v>
      </c>
      <c r="F72" s="122" t="s">
        <v>719</v>
      </c>
      <c r="G72" s="223" t="s">
        <v>645</v>
      </c>
      <c r="H72" s="123">
        <v>1213</v>
      </c>
      <c r="I72" s="124" t="s">
        <v>722</v>
      </c>
      <c r="J72" s="194" t="s">
        <v>734</v>
      </c>
      <c r="K72" s="128"/>
      <c r="L72" s="198" t="s">
        <v>51</v>
      </c>
      <c r="M72" s="124" t="s">
        <v>639</v>
      </c>
      <c r="N72" s="202">
        <v>1</v>
      </c>
      <c r="O72" s="124">
        <v>70</v>
      </c>
      <c r="P72" s="124">
        <v>45</v>
      </c>
      <c r="Q72" s="124">
        <v>115</v>
      </c>
      <c r="R72" s="203">
        <f t="shared" si="6"/>
        <v>0.36225</v>
      </c>
      <c r="S72" s="228">
        <f t="shared" si="4"/>
        <v>0</v>
      </c>
      <c r="T72" s="162" t="s">
        <v>702</v>
      </c>
      <c r="U72" s="126"/>
      <c r="V72" s="126"/>
      <c r="W72" s="127"/>
      <c r="X72" s="127"/>
      <c r="Y72" s="169"/>
      <c r="Z72" s="129"/>
      <c r="AA72" s="126"/>
      <c r="AB72" s="186"/>
      <c r="AC72" s="232">
        <f t="shared" si="5"/>
        <v>0</v>
      </c>
      <c r="AD72" s="166"/>
      <c r="AE72" s="130"/>
    </row>
    <row r="73" spans="1:31" ht="12.75">
      <c r="A73" s="196" t="s">
        <v>653</v>
      </c>
      <c r="B73" s="197" t="s">
        <v>115</v>
      </c>
      <c r="C73" s="192" t="s">
        <v>714</v>
      </c>
      <c r="D73" s="197" t="s">
        <v>126</v>
      </c>
      <c r="E73" s="192" t="s">
        <v>588</v>
      </c>
      <c r="F73" s="122" t="s">
        <v>719</v>
      </c>
      <c r="G73" s="223" t="s">
        <v>646</v>
      </c>
      <c r="H73" s="123">
        <v>1213</v>
      </c>
      <c r="I73" s="124" t="s">
        <v>722</v>
      </c>
      <c r="J73" s="194" t="s">
        <v>734</v>
      </c>
      <c r="K73" s="128"/>
      <c r="L73" s="198" t="s">
        <v>51</v>
      </c>
      <c r="M73" s="124" t="s">
        <v>639</v>
      </c>
      <c r="N73" s="202">
        <v>1</v>
      </c>
      <c r="O73" s="124">
        <v>40</v>
      </c>
      <c r="P73" s="124">
        <v>65</v>
      </c>
      <c r="Q73" s="124">
        <v>120</v>
      </c>
      <c r="R73" s="203">
        <f t="shared" si="6"/>
        <v>0.312</v>
      </c>
      <c r="S73" s="228">
        <f t="shared" si="4"/>
        <v>0</v>
      </c>
      <c r="T73" s="162" t="s">
        <v>702</v>
      </c>
      <c r="U73" s="126"/>
      <c r="V73" s="126"/>
      <c r="W73" s="127"/>
      <c r="X73" s="127"/>
      <c r="Y73" s="169"/>
      <c r="Z73" s="129"/>
      <c r="AA73" s="126"/>
      <c r="AB73" s="186"/>
      <c r="AC73" s="232">
        <f t="shared" si="5"/>
        <v>0</v>
      </c>
      <c r="AD73" s="166"/>
      <c r="AE73" s="130"/>
    </row>
    <row r="74" spans="1:31" ht="12.75">
      <c r="A74" s="196" t="s">
        <v>653</v>
      </c>
      <c r="B74" s="197" t="s">
        <v>115</v>
      </c>
      <c r="C74" s="192" t="s">
        <v>714</v>
      </c>
      <c r="D74" s="197" t="s">
        <v>126</v>
      </c>
      <c r="E74" s="192" t="s">
        <v>588</v>
      </c>
      <c r="F74" s="122" t="s">
        <v>719</v>
      </c>
      <c r="G74" s="225"/>
      <c r="H74" s="123">
        <v>1213</v>
      </c>
      <c r="I74" s="124" t="s">
        <v>722</v>
      </c>
      <c r="J74" s="194" t="s">
        <v>734</v>
      </c>
      <c r="K74" s="128"/>
      <c r="L74" s="198" t="s">
        <v>51</v>
      </c>
      <c r="M74" s="124" t="s">
        <v>639</v>
      </c>
      <c r="N74" s="202">
        <v>1</v>
      </c>
      <c r="O74" s="124">
        <v>34</v>
      </c>
      <c r="P74" s="124">
        <v>48</v>
      </c>
      <c r="Q74" s="124">
        <v>90</v>
      </c>
      <c r="R74" s="203">
        <f t="shared" si="6"/>
        <v>0.14688</v>
      </c>
      <c r="S74" s="228">
        <f t="shared" si="4"/>
        <v>0</v>
      </c>
      <c r="T74" s="162" t="s">
        <v>702</v>
      </c>
      <c r="U74" s="126"/>
      <c r="V74" s="126"/>
      <c r="W74" s="127"/>
      <c r="X74" s="127"/>
      <c r="Y74" s="169"/>
      <c r="Z74" s="129"/>
      <c r="AA74" s="126"/>
      <c r="AB74" s="186"/>
      <c r="AC74" s="232">
        <f t="shared" si="5"/>
        <v>0</v>
      </c>
      <c r="AD74" s="166"/>
      <c r="AE74" s="130"/>
    </row>
    <row r="75" spans="1:31" ht="13.5" thickBot="1">
      <c r="A75" s="196" t="s">
        <v>653</v>
      </c>
      <c r="B75" s="59" t="s">
        <v>115</v>
      </c>
      <c r="C75" s="191" t="s">
        <v>714</v>
      </c>
      <c r="D75" s="59" t="s">
        <v>126</v>
      </c>
      <c r="E75" s="191" t="s">
        <v>588</v>
      </c>
      <c r="F75" s="59" t="s">
        <v>719</v>
      </c>
      <c r="G75" s="258"/>
      <c r="H75" s="60">
        <v>1213</v>
      </c>
      <c r="I75" s="61" t="s">
        <v>722</v>
      </c>
      <c r="J75" s="195" t="s">
        <v>734</v>
      </c>
      <c r="K75" s="64"/>
      <c r="L75" s="60" t="s">
        <v>50</v>
      </c>
      <c r="M75" s="61" t="s">
        <v>647</v>
      </c>
      <c r="N75" s="61">
        <v>1</v>
      </c>
      <c r="O75" s="61"/>
      <c r="P75" s="61"/>
      <c r="Q75" s="61"/>
      <c r="R75" s="62">
        <v>2</v>
      </c>
      <c r="S75" s="229">
        <f t="shared" si="4"/>
        <v>0</v>
      </c>
      <c r="T75" s="63" t="s">
        <v>702</v>
      </c>
      <c r="U75" s="63"/>
      <c r="V75" s="63"/>
      <c r="W75" s="119"/>
      <c r="X75" s="119"/>
      <c r="Y75" s="170"/>
      <c r="Z75" s="65"/>
      <c r="AA75" s="63"/>
      <c r="AB75" s="187"/>
      <c r="AC75" s="233">
        <f t="shared" si="5"/>
        <v>0</v>
      </c>
      <c r="AD75" s="167"/>
      <c r="AE75" s="66"/>
    </row>
  </sheetData>
  <sheetProtection/>
  <protectedRanges>
    <protectedRange sqref="N4:P8 Q4:Q7" name="Plage5"/>
    <protectedRange sqref="T26:AB69 T70:AB70 T71:AB988" name="Plage3"/>
    <protectedRange sqref="B1:B2" name="Plage1"/>
    <protectedRange sqref="A26:R69 A70:R70 A71:R988" name="Plage2"/>
    <protectedRange sqref="AD26:AE69 AD70:AE70 AD71:AE988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75">
      <formula1>"INFO,MOB,VER,ROC,DIV,LAB,FRAG"</formula1>
    </dataValidation>
    <dataValidation type="list" allowBlank="1" showInputMessage="1" showErrorMessage="1" sqref="Y26:Y75">
      <formula1>"DOCBUR,DOCBIBLIO"</formula1>
    </dataValidation>
    <dataValidation type="list" allowBlank="1" showInputMessage="1" showErrorMessage="1" sqref="AD26:AD75 W26:X75 Q5 T26:T75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76"/>
  <sheetViews>
    <sheetView zoomScalePageLayoutView="0" workbookViewId="0" topLeftCell="A33">
      <selection activeCell="I26" sqref="I2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SUM($R$38:$R$910)+SUM($AB$38:$AB$910)</f>
        <v>24.8816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SUMIF($L$38:$L$983,"INFO",$R$38:$R$983)</f>
        <v>0.3</v>
      </c>
      <c r="P11" s="230">
        <f>SUMIF($L$38:$L$983,"INFO",$S$38:$S$983)</f>
        <v>0</v>
      </c>
      <c r="Q11" s="231">
        <f>O11-P11</f>
        <v>0.3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SUMIF($L$38:$L$983,"MOB",$R$38:$R$983)</f>
        <v>20.561600000000002</v>
      </c>
      <c r="P12" s="230">
        <f>SUMIF($L$38:$L$983,"MOB",$S$38:$S$983)</f>
        <v>0</v>
      </c>
      <c r="Q12" s="231">
        <f aca="true" t="shared" si="0" ref="Q12:Q19">O12-P12</f>
        <v>20.561600000000002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SUMIF($L$38:$L$976,"DIV",$R$38:$R$976)</f>
        <v>0</v>
      </c>
      <c r="P13" s="230">
        <f>SUMIF($L$38:$L$983,"DIV",$S$38:$S$983)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SUMIF($L$38:$L$976,"LAB",$R$38:$R$976)</f>
        <v>0</v>
      </c>
      <c r="P14" s="230">
        <f>SUMIF($L$38:$L$983,"LAB",$S$38:$S$983)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SUMIF($L$38:$L$976,"FRAG",$R$38:$R$976)</f>
        <v>0</v>
      </c>
      <c r="P15" s="230">
        <f>SUMIF($L$38:$L$983,"FRAG",$S$38:$S$983)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SUMIF($L$38:$L$976,"VER",$R$38:$R$976)</f>
        <v>0</v>
      </c>
      <c r="P16" s="230">
        <f>SUMIF($L$38:$L$983,"VER",$S$38:$S$983)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SUMIF($L$38:$L$983,"ROC",$R$38:$R$983)</f>
        <v>0</v>
      </c>
      <c r="P17" s="230">
        <f>SUMIF($L$38:$L$983,"ROC",$S$38:$S$983)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SUMIF($Y$38:$Y$983,"DOCBUR",$AB$38:$AB$983)</f>
        <v>0</v>
      </c>
      <c r="P18" s="230">
        <f>SUMIF($Y$38:$Y$983,"DOCBUR",$AC$38:$AC$983)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SUMIF($Y$38:$Y$983,"DOCBIBLIO",$AB$38:$AB$983)</f>
        <v>4.02</v>
      </c>
      <c r="P19" s="230">
        <f>SUMIF($Y$38:$Y$983,"DOCBIBLIO",$AC$38:$AC$983)</f>
        <v>0</v>
      </c>
      <c r="Q19" s="231">
        <f t="shared" si="0"/>
        <v>4.02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360" t="s">
        <v>714</v>
      </c>
      <c r="D26" s="384" t="s">
        <v>126</v>
      </c>
      <c r="E26" s="495" t="s">
        <v>253</v>
      </c>
      <c r="F26" s="493" t="s">
        <v>728</v>
      </c>
      <c r="G26" s="387" t="s">
        <v>412</v>
      </c>
      <c r="H26" s="494">
        <v>2223</v>
      </c>
      <c r="I26" s="493" t="s">
        <v>722</v>
      </c>
      <c r="J26" s="495" t="s">
        <v>736</v>
      </c>
      <c r="K26" s="496"/>
      <c r="L26" s="198" t="s">
        <v>33</v>
      </c>
      <c r="M26" s="202" t="s">
        <v>114</v>
      </c>
      <c r="N26" s="202">
        <v>1</v>
      </c>
      <c r="O26" s="202">
        <v>120</v>
      </c>
      <c r="P26" s="202">
        <v>80</v>
      </c>
      <c r="Q26" s="202">
        <v>73</v>
      </c>
      <c r="R26" s="203">
        <f>(O26*P26*Q26)/1000000</f>
        <v>0.7008</v>
      </c>
      <c r="S26" s="228">
        <f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360" t="s">
        <v>714</v>
      </c>
      <c r="D27" s="384" t="s">
        <v>126</v>
      </c>
      <c r="E27" s="495" t="s">
        <v>253</v>
      </c>
      <c r="F27" s="493" t="s">
        <v>728</v>
      </c>
      <c r="G27" s="387" t="s">
        <v>413</v>
      </c>
      <c r="H27" s="494">
        <v>2223</v>
      </c>
      <c r="I27" s="493" t="s">
        <v>722</v>
      </c>
      <c r="J27" s="495" t="s">
        <v>736</v>
      </c>
      <c r="K27" s="496"/>
      <c r="L27" s="198" t="s">
        <v>33</v>
      </c>
      <c r="M27" s="202" t="s">
        <v>114</v>
      </c>
      <c r="N27" s="202">
        <v>1</v>
      </c>
      <c r="O27" s="202">
        <v>120</v>
      </c>
      <c r="P27" s="202">
        <v>80</v>
      </c>
      <c r="Q27" s="202">
        <v>73</v>
      </c>
      <c r="R27" s="203">
        <f>(O27*P27*Q27)/1000000</f>
        <v>0.7008</v>
      </c>
      <c r="S27" s="228">
        <f>IF(T27="O",R27,0)</f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>IF(AD27="O",AB27,0)</f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360" t="s">
        <v>714</v>
      </c>
      <c r="D28" s="384" t="s">
        <v>126</v>
      </c>
      <c r="E28" s="495" t="s">
        <v>253</v>
      </c>
      <c r="F28" s="493" t="s">
        <v>728</v>
      </c>
      <c r="G28" s="387" t="s">
        <v>414</v>
      </c>
      <c r="H28" s="494">
        <v>2223</v>
      </c>
      <c r="I28" s="493" t="s">
        <v>722</v>
      </c>
      <c r="J28" s="495" t="s">
        <v>736</v>
      </c>
      <c r="K28" s="496"/>
      <c r="L28" s="198" t="s">
        <v>33</v>
      </c>
      <c r="M28" s="202" t="s">
        <v>114</v>
      </c>
      <c r="N28" s="202">
        <v>1</v>
      </c>
      <c r="O28" s="202">
        <v>120</v>
      </c>
      <c r="P28" s="202">
        <v>80</v>
      </c>
      <c r="Q28" s="202">
        <v>73</v>
      </c>
      <c r="R28" s="203">
        <f>(O28*P28*Q28)/1000000</f>
        <v>0.7008</v>
      </c>
      <c r="S28" s="228">
        <f>IF(T28="O",R28,0)</f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>IF(AD28="O",AB28,0)</f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360" t="s">
        <v>714</v>
      </c>
      <c r="D29" s="384" t="s">
        <v>126</v>
      </c>
      <c r="E29" s="495" t="s">
        <v>253</v>
      </c>
      <c r="F29" s="493" t="s">
        <v>728</v>
      </c>
      <c r="G29" s="387" t="s">
        <v>415</v>
      </c>
      <c r="H29" s="494">
        <v>2223</v>
      </c>
      <c r="I29" s="493" t="s">
        <v>722</v>
      </c>
      <c r="J29" s="495" t="s">
        <v>736</v>
      </c>
      <c r="K29" s="496"/>
      <c r="L29" s="198" t="s">
        <v>33</v>
      </c>
      <c r="M29" s="202" t="s">
        <v>114</v>
      </c>
      <c r="N29" s="202">
        <v>1</v>
      </c>
      <c r="O29" s="202">
        <v>120</v>
      </c>
      <c r="P29" s="202">
        <v>80</v>
      </c>
      <c r="Q29" s="202">
        <v>73</v>
      </c>
      <c r="R29" s="203">
        <f>(O29*P29*Q29)/1000000</f>
        <v>0.7008</v>
      </c>
      <c r="S29" s="228">
        <f>IF(T29="O",R29,0)</f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>IF(AD29="O",AB29,0)</f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360" t="s">
        <v>714</v>
      </c>
      <c r="D30" s="384" t="s">
        <v>126</v>
      </c>
      <c r="E30" s="495" t="s">
        <v>253</v>
      </c>
      <c r="F30" s="493" t="s">
        <v>728</v>
      </c>
      <c r="G30" s="387" t="s">
        <v>416</v>
      </c>
      <c r="H30" s="494">
        <v>2223</v>
      </c>
      <c r="I30" s="493" t="s">
        <v>722</v>
      </c>
      <c r="J30" s="495" t="s">
        <v>736</v>
      </c>
      <c r="K30" s="496"/>
      <c r="L30" s="198" t="s">
        <v>33</v>
      </c>
      <c r="M30" s="202" t="s">
        <v>114</v>
      </c>
      <c r="N30" s="202">
        <v>1</v>
      </c>
      <c r="O30" s="202">
        <v>120</v>
      </c>
      <c r="P30" s="202">
        <v>80</v>
      </c>
      <c r="Q30" s="202">
        <v>73</v>
      </c>
      <c r="R30" s="203">
        <f>(O30*P30*Q30)/1000000</f>
        <v>0.7008</v>
      </c>
      <c r="S30" s="228">
        <f>IF(T30="O",R30,0)</f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>IF(AD30="O",AB30,0)</f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360" t="s">
        <v>714</v>
      </c>
      <c r="D31" s="384" t="s">
        <v>126</v>
      </c>
      <c r="E31" s="495" t="s">
        <v>253</v>
      </c>
      <c r="F31" s="493" t="s">
        <v>728</v>
      </c>
      <c r="G31" s="387" t="s">
        <v>417</v>
      </c>
      <c r="H31" s="494">
        <v>2223</v>
      </c>
      <c r="I31" s="493" t="s">
        <v>722</v>
      </c>
      <c r="J31" s="495" t="s">
        <v>736</v>
      </c>
      <c r="K31" s="496"/>
      <c r="L31" s="198" t="s">
        <v>33</v>
      </c>
      <c r="M31" s="202" t="s">
        <v>114</v>
      </c>
      <c r="N31" s="202">
        <v>1</v>
      </c>
      <c r="O31" s="202">
        <v>120</v>
      </c>
      <c r="P31" s="202">
        <v>80</v>
      </c>
      <c r="Q31" s="202">
        <v>73</v>
      </c>
      <c r="R31" s="203">
        <f>(O31*P31*Q31)/1000000</f>
        <v>0.7008</v>
      </c>
      <c r="S31" s="228">
        <f>IF(T31="O",R31,0)</f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>IF(AD31="O",AB31,0)</f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360" t="s">
        <v>714</v>
      </c>
      <c r="D32" s="384" t="s">
        <v>126</v>
      </c>
      <c r="E32" s="495" t="s">
        <v>253</v>
      </c>
      <c r="F32" s="493" t="s">
        <v>728</v>
      </c>
      <c r="G32" s="387" t="s">
        <v>418</v>
      </c>
      <c r="H32" s="494">
        <v>2223</v>
      </c>
      <c r="I32" s="493" t="s">
        <v>722</v>
      </c>
      <c r="J32" s="495" t="s">
        <v>736</v>
      </c>
      <c r="K32" s="496"/>
      <c r="L32" s="198" t="s">
        <v>33</v>
      </c>
      <c r="M32" s="202" t="s">
        <v>114</v>
      </c>
      <c r="N32" s="202">
        <v>1</v>
      </c>
      <c r="O32" s="202">
        <v>120</v>
      </c>
      <c r="P32" s="202">
        <v>80</v>
      </c>
      <c r="Q32" s="202">
        <v>73</v>
      </c>
      <c r="R32" s="203">
        <f>(O32*P32*Q32)/1000000</f>
        <v>0.7008</v>
      </c>
      <c r="S32" s="228">
        <f>IF(T32="O",R32,0)</f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>IF(AD32="O",AB32,0)</f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360" t="s">
        <v>714</v>
      </c>
      <c r="D33" s="384" t="s">
        <v>126</v>
      </c>
      <c r="E33" s="495" t="s">
        <v>253</v>
      </c>
      <c r="F33" s="493" t="s">
        <v>728</v>
      </c>
      <c r="G33" s="387" t="s">
        <v>419</v>
      </c>
      <c r="H33" s="494">
        <v>2223</v>
      </c>
      <c r="I33" s="493" t="s">
        <v>722</v>
      </c>
      <c r="J33" s="495" t="s">
        <v>736</v>
      </c>
      <c r="K33" s="496"/>
      <c r="L33" s="198" t="s">
        <v>33</v>
      </c>
      <c r="M33" s="202" t="s">
        <v>114</v>
      </c>
      <c r="N33" s="202">
        <v>1</v>
      </c>
      <c r="O33" s="202">
        <v>120</v>
      </c>
      <c r="P33" s="202">
        <v>80</v>
      </c>
      <c r="Q33" s="202">
        <v>73</v>
      </c>
      <c r="R33" s="203">
        <f>(O33*P33*Q33)/1000000</f>
        <v>0.7008</v>
      </c>
      <c r="S33" s="228">
        <f>IF(T33="O",R33,0)</f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>IF(AD33="O",AB33,0)</f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360" t="s">
        <v>714</v>
      </c>
      <c r="D34" s="384" t="s">
        <v>126</v>
      </c>
      <c r="E34" s="495" t="s">
        <v>253</v>
      </c>
      <c r="F34" s="493" t="s">
        <v>728</v>
      </c>
      <c r="G34" s="387" t="s">
        <v>420</v>
      </c>
      <c r="H34" s="494">
        <v>2223</v>
      </c>
      <c r="I34" s="493" t="s">
        <v>722</v>
      </c>
      <c r="J34" s="495" t="s">
        <v>736</v>
      </c>
      <c r="K34" s="496"/>
      <c r="L34" s="198" t="s">
        <v>33</v>
      </c>
      <c r="M34" s="202" t="s">
        <v>114</v>
      </c>
      <c r="N34" s="202">
        <v>1</v>
      </c>
      <c r="O34" s="202">
        <v>120</v>
      </c>
      <c r="P34" s="202">
        <v>80</v>
      </c>
      <c r="Q34" s="202">
        <v>73</v>
      </c>
      <c r="R34" s="203">
        <f>(O34*P34*Q34)/1000000</f>
        <v>0.7008</v>
      </c>
      <c r="S34" s="228">
        <f>IF(T34="O",R34,0)</f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>IF(AD34="O",AB34,0)</f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360" t="s">
        <v>714</v>
      </c>
      <c r="D35" s="384" t="s">
        <v>126</v>
      </c>
      <c r="E35" s="495" t="s">
        <v>253</v>
      </c>
      <c r="F35" s="493" t="s">
        <v>728</v>
      </c>
      <c r="G35" s="387" t="s">
        <v>421</v>
      </c>
      <c r="H35" s="494">
        <v>2223</v>
      </c>
      <c r="I35" s="493" t="s">
        <v>722</v>
      </c>
      <c r="J35" s="495" t="s">
        <v>736</v>
      </c>
      <c r="K35" s="496"/>
      <c r="L35" s="198" t="s">
        <v>33</v>
      </c>
      <c r="M35" s="202" t="s">
        <v>114</v>
      </c>
      <c r="N35" s="202">
        <v>1</v>
      </c>
      <c r="O35" s="202">
        <v>120</v>
      </c>
      <c r="P35" s="202">
        <v>80</v>
      </c>
      <c r="Q35" s="202">
        <v>73</v>
      </c>
      <c r="R35" s="203">
        <f>(O35*P35*Q35)/1000000</f>
        <v>0.7008</v>
      </c>
      <c r="S35" s="228">
        <f>IF(T35="O",R35,0)</f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>IF(AD35="O",AB35,0)</f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360" t="s">
        <v>714</v>
      </c>
      <c r="D36" s="384" t="s">
        <v>126</v>
      </c>
      <c r="E36" s="495" t="s">
        <v>253</v>
      </c>
      <c r="F36" s="493" t="s">
        <v>728</v>
      </c>
      <c r="G36" s="387" t="s">
        <v>422</v>
      </c>
      <c r="H36" s="494">
        <v>2223</v>
      </c>
      <c r="I36" s="493" t="s">
        <v>722</v>
      </c>
      <c r="J36" s="495" t="s">
        <v>736</v>
      </c>
      <c r="K36" s="496"/>
      <c r="L36" s="198" t="s">
        <v>33</v>
      </c>
      <c r="M36" s="202" t="s">
        <v>114</v>
      </c>
      <c r="N36" s="202">
        <v>1</v>
      </c>
      <c r="O36" s="202">
        <v>120</v>
      </c>
      <c r="P36" s="202">
        <v>80</v>
      </c>
      <c r="Q36" s="202">
        <v>73</v>
      </c>
      <c r="R36" s="203">
        <f>(O36*P36*Q36)/1000000</f>
        <v>0.7008</v>
      </c>
      <c r="S36" s="228">
        <f>IF(T36="O",R36,0)</f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>IF(AD36="O",AB36,0)</f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360" t="s">
        <v>714</v>
      </c>
      <c r="D37" s="384" t="s">
        <v>126</v>
      </c>
      <c r="E37" s="495" t="s">
        <v>253</v>
      </c>
      <c r="F37" s="493" t="s">
        <v>728</v>
      </c>
      <c r="G37" s="387" t="s">
        <v>423</v>
      </c>
      <c r="H37" s="494">
        <v>2223</v>
      </c>
      <c r="I37" s="493" t="s">
        <v>722</v>
      </c>
      <c r="J37" s="495" t="s">
        <v>736</v>
      </c>
      <c r="K37" s="496"/>
      <c r="L37" s="198" t="s">
        <v>33</v>
      </c>
      <c r="M37" s="202" t="s">
        <v>114</v>
      </c>
      <c r="N37" s="202">
        <v>1</v>
      </c>
      <c r="O37" s="202">
        <v>120</v>
      </c>
      <c r="P37" s="202">
        <v>80</v>
      </c>
      <c r="Q37" s="202">
        <v>73</v>
      </c>
      <c r="R37" s="203">
        <f>(O37*P37*Q37)/1000000</f>
        <v>0.7008</v>
      </c>
      <c r="S37" s="228">
        <f>IF(T37="O",R37,0)</f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>IF(AD37="O",AB37,0)</f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360" t="s">
        <v>714</v>
      </c>
      <c r="D38" s="352" t="s">
        <v>126</v>
      </c>
      <c r="E38" s="351" t="s">
        <v>253</v>
      </c>
      <c r="F38" s="354"/>
      <c r="G38" s="350" t="s">
        <v>371</v>
      </c>
      <c r="H38" s="349"/>
      <c r="I38" s="348"/>
      <c r="J38" s="362"/>
      <c r="K38" s="346" t="s">
        <v>726</v>
      </c>
      <c r="L38" s="198" t="s">
        <v>33</v>
      </c>
      <c r="M38" s="124" t="s">
        <v>113</v>
      </c>
      <c r="N38" s="202">
        <v>1</v>
      </c>
      <c r="O38" s="124">
        <v>98</v>
      </c>
      <c r="P38" s="124">
        <v>36</v>
      </c>
      <c r="Q38" s="124">
        <v>200</v>
      </c>
      <c r="R38" s="203">
        <f>(O38*P38*Q38)/1000000</f>
        <v>0.7056</v>
      </c>
      <c r="S38" s="228">
        <f>IF(T38="O",R38,0)</f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>IF(AD38="O",AB38,0)</f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360" t="s">
        <v>714</v>
      </c>
      <c r="D39" s="352" t="s">
        <v>126</v>
      </c>
      <c r="E39" s="351" t="s">
        <v>253</v>
      </c>
      <c r="F39" s="354"/>
      <c r="G39" s="350" t="s">
        <v>372</v>
      </c>
      <c r="H39" s="349"/>
      <c r="I39" s="348"/>
      <c r="J39" s="362"/>
      <c r="K39" s="346" t="s">
        <v>726</v>
      </c>
      <c r="L39" s="198" t="s">
        <v>33</v>
      </c>
      <c r="M39" s="124" t="s">
        <v>113</v>
      </c>
      <c r="N39" s="202">
        <v>1</v>
      </c>
      <c r="O39" s="124">
        <v>98</v>
      </c>
      <c r="P39" s="124">
        <v>36</v>
      </c>
      <c r="Q39" s="124">
        <v>200</v>
      </c>
      <c r="R39" s="203">
        <f>(O39*P39*Q39)/1000000</f>
        <v>0.7056</v>
      </c>
      <c r="S39" s="228">
        <f>IF(T39="O",R39,0)</f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>IF(AD39="O",AB39,0)</f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360" t="s">
        <v>714</v>
      </c>
      <c r="D40" s="352" t="s">
        <v>126</v>
      </c>
      <c r="E40" s="351" t="s">
        <v>253</v>
      </c>
      <c r="F40" s="354"/>
      <c r="G40" s="350" t="s">
        <v>373</v>
      </c>
      <c r="H40" s="349"/>
      <c r="I40" s="348"/>
      <c r="J40" s="362"/>
      <c r="K40" s="346" t="s">
        <v>726</v>
      </c>
      <c r="L40" s="198" t="s">
        <v>33</v>
      </c>
      <c r="M40" s="124" t="s">
        <v>113</v>
      </c>
      <c r="N40" s="202">
        <v>1</v>
      </c>
      <c r="O40" s="124">
        <v>98</v>
      </c>
      <c r="P40" s="124">
        <v>36</v>
      </c>
      <c r="Q40" s="124">
        <v>200</v>
      </c>
      <c r="R40" s="203">
        <f>(O40*P40*Q40)/1000000</f>
        <v>0.7056</v>
      </c>
      <c r="S40" s="228">
        <f>IF(T40="O",R40,0)</f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>IF(AD40="O",AB40,0)</f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360" t="s">
        <v>714</v>
      </c>
      <c r="D41" s="352" t="s">
        <v>126</v>
      </c>
      <c r="E41" s="351" t="s">
        <v>253</v>
      </c>
      <c r="F41" s="354"/>
      <c r="G41" s="350" t="s">
        <v>374</v>
      </c>
      <c r="H41" s="349"/>
      <c r="I41" s="348"/>
      <c r="J41" s="362"/>
      <c r="K41" s="346" t="s">
        <v>726</v>
      </c>
      <c r="L41" s="198" t="s">
        <v>33</v>
      </c>
      <c r="M41" s="124" t="s">
        <v>113</v>
      </c>
      <c r="N41" s="202">
        <v>1</v>
      </c>
      <c r="O41" s="124">
        <v>98</v>
      </c>
      <c r="P41" s="124">
        <v>36</v>
      </c>
      <c r="Q41" s="124">
        <v>200</v>
      </c>
      <c r="R41" s="203">
        <f>(O41*P41*Q41)/1000000</f>
        <v>0.7056</v>
      </c>
      <c r="S41" s="228">
        <f>IF(T41="O",R41,0)</f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>IF(AD41="O",AB41,0)</f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360" t="s">
        <v>714</v>
      </c>
      <c r="D42" s="352" t="s">
        <v>126</v>
      </c>
      <c r="E42" s="351" t="s">
        <v>253</v>
      </c>
      <c r="F42" s="354"/>
      <c r="G42" s="350" t="s">
        <v>375</v>
      </c>
      <c r="H42" s="349"/>
      <c r="I42" s="348"/>
      <c r="J42" s="362"/>
      <c r="K42" s="346" t="s">
        <v>726</v>
      </c>
      <c r="L42" s="198" t="s">
        <v>33</v>
      </c>
      <c r="M42" s="124" t="s">
        <v>113</v>
      </c>
      <c r="N42" s="202">
        <v>1</v>
      </c>
      <c r="O42" s="124">
        <v>98</v>
      </c>
      <c r="P42" s="124">
        <v>36</v>
      </c>
      <c r="Q42" s="124">
        <v>200</v>
      </c>
      <c r="R42" s="203">
        <f>(O42*P42*Q42)/1000000</f>
        <v>0.7056</v>
      </c>
      <c r="S42" s="228">
        <f>IF(T42="O",R42,0)</f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>IF(AD42="O",AB42,0)</f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360" t="s">
        <v>714</v>
      </c>
      <c r="D43" s="352" t="s">
        <v>126</v>
      </c>
      <c r="E43" s="351" t="s">
        <v>253</v>
      </c>
      <c r="F43" s="354"/>
      <c r="G43" s="350" t="s">
        <v>376</v>
      </c>
      <c r="H43" s="349"/>
      <c r="I43" s="348"/>
      <c r="J43" s="362"/>
      <c r="K43" s="346" t="s">
        <v>726</v>
      </c>
      <c r="L43" s="198" t="s">
        <v>33</v>
      </c>
      <c r="M43" s="124" t="s">
        <v>113</v>
      </c>
      <c r="N43" s="202">
        <v>1</v>
      </c>
      <c r="O43" s="124">
        <v>98</v>
      </c>
      <c r="P43" s="124">
        <v>36</v>
      </c>
      <c r="Q43" s="124">
        <v>200</v>
      </c>
      <c r="R43" s="203">
        <f>(O43*P43*Q43)/1000000</f>
        <v>0.7056</v>
      </c>
      <c r="S43" s="228">
        <f>IF(T43="O",R43,0)</f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>IF(AD43="O",AB43,0)</f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360" t="s">
        <v>714</v>
      </c>
      <c r="D44" s="352" t="s">
        <v>126</v>
      </c>
      <c r="E44" s="351" t="s">
        <v>253</v>
      </c>
      <c r="F44" s="354"/>
      <c r="G44" s="350" t="s">
        <v>377</v>
      </c>
      <c r="H44" s="349"/>
      <c r="I44" s="348"/>
      <c r="J44" s="362"/>
      <c r="K44" s="346" t="s">
        <v>726</v>
      </c>
      <c r="L44" s="198" t="s">
        <v>33</v>
      </c>
      <c r="M44" s="124" t="s">
        <v>113</v>
      </c>
      <c r="N44" s="202">
        <v>1</v>
      </c>
      <c r="O44" s="124">
        <v>98</v>
      </c>
      <c r="P44" s="124">
        <v>36</v>
      </c>
      <c r="Q44" s="124">
        <v>200</v>
      </c>
      <c r="R44" s="203">
        <f>(O44*P44*Q44)/1000000</f>
        <v>0.7056</v>
      </c>
      <c r="S44" s="228">
        <f>IF(T44="O",R44,0)</f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>IF(AD44="O",AB44,0)</f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360" t="s">
        <v>714</v>
      </c>
      <c r="D45" s="352" t="s">
        <v>126</v>
      </c>
      <c r="E45" s="351" t="s">
        <v>253</v>
      </c>
      <c r="F45" s="354"/>
      <c r="G45" s="350" t="s">
        <v>378</v>
      </c>
      <c r="H45" s="349"/>
      <c r="I45" s="348"/>
      <c r="J45" s="362"/>
      <c r="K45" s="346" t="s">
        <v>726</v>
      </c>
      <c r="L45" s="198" t="s">
        <v>33</v>
      </c>
      <c r="M45" s="124" t="s">
        <v>113</v>
      </c>
      <c r="N45" s="202">
        <v>1</v>
      </c>
      <c r="O45" s="124">
        <v>98</v>
      </c>
      <c r="P45" s="124">
        <v>36</v>
      </c>
      <c r="Q45" s="124">
        <v>200</v>
      </c>
      <c r="R45" s="203">
        <f>(O45*P45*Q45)/1000000</f>
        <v>0.7056</v>
      </c>
      <c r="S45" s="228">
        <f>IF(T45="O",R45,0)</f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>IF(AD45="O",AB45,0)</f>
        <v>0</v>
      </c>
      <c r="AD45" s="166"/>
      <c r="AE45" s="130"/>
    </row>
    <row r="46" spans="1:31" s="20" customFormat="1" ht="12.75">
      <c r="A46" s="196" t="s">
        <v>653</v>
      </c>
      <c r="B46" s="197" t="s">
        <v>115</v>
      </c>
      <c r="C46" s="360" t="s">
        <v>714</v>
      </c>
      <c r="D46" s="352" t="s">
        <v>126</v>
      </c>
      <c r="E46" s="351" t="s">
        <v>253</v>
      </c>
      <c r="F46" s="354"/>
      <c r="G46" s="350" t="s">
        <v>379</v>
      </c>
      <c r="H46" s="349"/>
      <c r="I46" s="348"/>
      <c r="J46" s="362"/>
      <c r="K46" s="346" t="s">
        <v>726</v>
      </c>
      <c r="L46" s="198" t="s">
        <v>33</v>
      </c>
      <c r="M46" s="124" t="s">
        <v>113</v>
      </c>
      <c r="N46" s="202">
        <v>1</v>
      </c>
      <c r="O46" s="124">
        <v>98</v>
      </c>
      <c r="P46" s="124">
        <v>36</v>
      </c>
      <c r="Q46" s="124">
        <v>200</v>
      </c>
      <c r="R46" s="203">
        <f>(O46*P46*Q46)/1000000</f>
        <v>0.7056</v>
      </c>
      <c r="S46" s="228">
        <f>IF(T46="O",R46,0)</f>
        <v>0</v>
      </c>
      <c r="T46" s="204" t="s">
        <v>702</v>
      </c>
      <c r="U46" s="126"/>
      <c r="V46" s="126"/>
      <c r="W46" s="127"/>
      <c r="X46" s="127"/>
      <c r="Y46" s="169"/>
      <c r="Z46" s="129"/>
      <c r="AA46" s="126"/>
      <c r="AB46" s="186"/>
      <c r="AC46" s="232">
        <f>IF(AD46="O",AB46,0)</f>
        <v>0</v>
      </c>
      <c r="AD46" s="166"/>
      <c r="AE46" s="130"/>
    </row>
    <row r="47" spans="1:31" s="20" customFormat="1" ht="12.75">
      <c r="A47" s="196" t="s">
        <v>653</v>
      </c>
      <c r="B47" s="197" t="s">
        <v>115</v>
      </c>
      <c r="C47" s="360" t="s">
        <v>714</v>
      </c>
      <c r="D47" s="352" t="s">
        <v>126</v>
      </c>
      <c r="E47" s="351" t="s">
        <v>253</v>
      </c>
      <c r="F47" s="354"/>
      <c r="G47" s="350" t="s">
        <v>380</v>
      </c>
      <c r="H47" s="349"/>
      <c r="I47" s="348"/>
      <c r="J47" s="362"/>
      <c r="K47" s="346" t="s">
        <v>726</v>
      </c>
      <c r="L47" s="198" t="s">
        <v>33</v>
      </c>
      <c r="M47" s="124" t="s">
        <v>113</v>
      </c>
      <c r="N47" s="202">
        <v>1</v>
      </c>
      <c r="O47" s="124">
        <v>98</v>
      </c>
      <c r="P47" s="124">
        <v>36</v>
      </c>
      <c r="Q47" s="124">
        <v>200</v>
      </c>
      <c r="R47" s="203">
        <f>(O47*P47*Q47)/1000000</f>
        <v>0.7056</v>
      </c>
      <c r="S47" s="228">
        <f>IF(T47="O",R47,0)</f>
        <v>0</v>
      </c>
      <c r="T47" s="204" t="s">
        <v>702</v>
      </c>
      <c r="U47" s="126"/>
      <c r="V47" s="126"/>
      <c r="W47" s="127"/>
      <c r="X47" s="127"/>
      <c r="Y47" s="169"/>
      <c r="Z47" s="129"/>
      <c r="AA47" s="126"/>
      <c r="AB47" s="186"/>
      <c r="AC47" s="232">
        <f>IF(AD47="O",AB47,0)</f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360" t="s">
        <v>714</v>
      </c>
      <c r="D48" s="352" t="s">
        <v>126</v>
      </c>
      <c r="E48" s="351" t="s">
        <v>253</v>
      </c>
      <c r="F48" s="354"/>
      <c r="G48" s="350" t="s">
        <v>381</v>
      </c>
      <c r="H48" s="349"/>
      <c r="I48" s="348"/>
      <c r="J48" s="362"/>
      <c r="K48" s="346" t="s">
        <v>726</v>
      </c>
      <c r="L48" s="198" t="s">
        <v>33</v>
      </c>
      <c r="M48" s="124" t="s">
        <v>113</v>
      </c>
      <c r="N48" s="202">
        <v>1</v>
      </c>
      <c r="O48" s="124">
        <v>98</v>
      </c>
      <c r="P48" s="124">
        <v>36</v>
      </c>
      <c r="Q48" s="124">
        <v>200</v>
      </c>
      <c r="R48" s="203">
        <f>(O48*P48*Q48)/1000000</f>
        <v>0.7056</v>
      </c>
      <c r="S48" s="228">
        <f>IF(T48="O",R48,0)</f>
        <v>0</v>
      </c>
      <c r="T48" s="204" t="s">
        <v>702</v>
      </c>
      <c r="U48" s="126"/>
      <c r="V48" s="126"/>
      <c r="W48" s="127"/>
      <c r="X48" s="127"/>
      <c r="Y48" s="169"/>
      <c r="Z48" s="129"/>
      <c r="AA48" s="126"/>
      <c r="AB48" s="186"/>
      <c r="AC48" s="232">
        <f>IF(AD48="O",AB48,0)</f>
        <v>0</v>
      </c>
      <c r="AD48" s="166"/>
      <c r="AE48" s="130"/>
    </row>
    <row r="49" spans="1:31" s="20" customFormat="1" ht="12.75">
      <c r="A49" s="196" t="s">
        <v>653</v>
      </c>
      <c r="B49" s="197" t="s">
        <v>115</v>
      </c>
      <c r="C49" s="360" t="s">
        <v>714</v>
      </c>
      <c r="D49" s="352" t="s">
        <v>126</v>
      </c>
      <c r="E49" s="351" t="s">
        <v>253</v>
      </c>
      <c r="F49" s="354"/>
      <c r="G49" s="350" t="s">
        <v>382</v>
      </c>
      <c r="H49" s="349"/>
      <c r="I49" s="348"/>
      <c r="J49" s="362"/>
      <c r="K49" s="346" t="s">
        <v>726</v>
      </c>
      <c r="L49" s="198" t="s">
        <v>33</v>
      </c>
      <c r="M49" s="124" t="s">
        <v>116</v>
      </c>
      <c r="N49" s="202">
        <v>1</v>
      </c>
      <c r="O49" s="124">
        <v>120</v>
      </c>
      <c r="P49" s="124">
        <v>45</v>
      </c>
      <c r="Q49" s="124">
        <v>200</v>
      </c>
      <c r="R49" s="203">
        <f>(O49*P49*Q49)/1000000</f>
        <v>1.08</v>
      </c>
      <c r="S49" s="228">
        <f>IF(T49="O",R49,0)</f>
        <v>0</v>
      </c>
      <c r="T49" s="204" t="s">
        <v>702</v>
      </c>
      <c r="U49" s="126"/>
      <c r="V49" s="126"/>
      <c r="W49" s="127"/>
      <c r="X49" s="127"/>
      <c r="Y49" s="169"/>
      <c r="Z49" s="129"/>
      <c r="AA49" s="126"/>
      <c r="AB49" s="186"/>
      <c r="AC49" s="232">
        <f>IF(AD49="O",AB49,0)</f>
        <v>0</v>
      </c>
      <c r="AD49" s="166"/>
      <c r="AE49" s="130"/>
    </row>
    <row r="50" spans="1:31" s="20" customFormat="1" ht="12.75">
      <c r="A50" s="196" t="s">
        <v>653</v>
      </c>
      <c r="B50" s="197" t="s">
        <v>115</v>
      </c>
      <c r="C50" s="360" t="s">
        <v>714</v>
      </c>
      <c r="D50" s="352" t="s">
        <v>126</v>
      </c>
      <c r="E50" s="351" t="s">
        <v>253</v>
      </c>
      <c r="F50" s="354"/>
      <c r="G50" s="350" t="s">
        <v>383</v>
      </c>
      <c r="H50" s="349"/>
      <c r="I50" s="348"/>
      <c r="J50" s="362"/>
      <c r="K50" s="346" t="s">
        <v>726</v>
      </c>
      <c r="L50" s="198" t="s">
        <v>33</v>
      </c>
      <c r="M50" s="124" t="s">
        <v>116</v>
      </c>
      <c r="N50" s="202">
        <v>1</v>
      </c>
      <c r="O50" s="124">
        <v>120</v>
      </c>
      <c r="P50" s="124">
        <v>45</v>
      </c>
      <c r="Q50" s="124">
        <v>200</v>
      </c>
      <c r="R50" s="203">
        <f>(O50*P50*Q50)/1000000</f>
        <v>1.08</v>
      </c>
      <c r="S50" s="228">
        <f>IF(T50="O",R50,0)</f>
        <v>0</v>
      </c>
      <c r="T50" s="204" t="s">
        <v>702</v>
      </c>
      <c r="U50" s="126"/>
      <c r="V50" s="126"/>
      <c r="W50" s="127"/>
      <c r="X50" s="127"/>
      <c r="Y50" s="169"/>
      <c r="Z50" s="129"/>
      <c r="AA50" s="126"/>
      <c r="AB50" s="186"/>
      <c r="AC50" s="232">
        <f>IF(AD50="O",AB50,0)</f>
        <v>0</v>
      </c>
      <c r="AD50" s="166"/>
      <c r="AE50" s="130"/>
    </row>
    <row r="51" spans="1:31" s="20" customFormat="1" ht="12.75">
      <c r="A51" s="196" t="s">
        <v>653</v>
      </c>
      <c r="B51" s="197" t="s">
        <v>115</v>
      </c>
      <c r="C51" s="360" t="s">
        <v>714</v>
      </c>
      <c r="D51" s="352" t="s">
        <v>126</v>
      </c>
      <c r="E51" s="351" t="s">
        <v>253</v>
      </c>
      <c r="F51" s="348" t="s">
        <v>728</v>
      </c>
      <c r="G51" s="350" t="s">
        <v>384</v>
      </c>
      <c r="H51" s="349">
        <v>1222</v>
      </c>
      <c r="I51" s="348">
        <v>1</v>
      </c>
      <c r="J51" s="347" t="s">
        <v>758</v>
      </c>
      <c r="K51" s="346"/>
      <c r="L51" s="198" t="s">
        <v>33</v>
      </c>
      <c r="M51" s="124" t="s">
        <v>109</v>
      </c>
      <c r="N51" s="202">
        <v>1</v>
      </c>
      <c r="O51" s="124"/>
      <c r="P51" s="124"/>
      <c r="Q51" s="124"/>
      <c r="R51" s="125">
        <v>0.5</v>
      </c>
      <c r="S51" s="228">
        <f>IF(T51="O",R51,0)</f>
        <v>0</v>
      </c>
      <c r="T51" s="204" t="s">
        <v>702</v>
      </c>
      <c r="U51" s="126"/>
      <c r="V51" s="126"/>
      <c r="W51" s="127"/>
      <c r="X51" s="127"/>
      <c r="Y51" s="169"/>
      <c r="Z51" s="129"/>
      <c r="AA51" s="126"/>
      <c r="AB51" s="186"/>
      <c r="AC51" s="232">
        <f>IF(AD51="O",AB51,0)</f>
        <v>0</v>
      </c>
      <c r="AD51" s="166"/>
      <c r="AE51" s="130"/>
    </row>
    <row r="52" spans="1:31" s="20" customFormat="1" ht="12.75">
      <c r="A52" s="196" t="s">
        <v>653</v>
      </c>
      <c r="B52" s="197" t="s">
        <v>115</v>
      </c>
      <c r="C52" s="360" t="s">
        <v>714</v>
      </c>
      <c r="D52" s="352" t="s">
        <v>126</v>
      </c>
      <c r="E52" s="351" t="s">
        <v>253</v>
      </c>
      <c r="F52" s="348" t="s">
        <v>728</v>
      </c>
      <c r="G52" s="350" t="s">
        <v>385</v>
      </c>
      <c r="H52" s="349">
        <v>1222</v>
      </c>
      <c r="I52" s="348">
        <v>1</v>
      </c>
      <c r="J52" s="347" t="s">
        <v>758</v>
      </c>
      <c r="K52" s="346"/>
      <c r="L52" s="198" t="s">
        <v>33</v>
      </c>
      <c r="M52" s="124" t="s">
        <v>109</v>
      </c>
      <c r="N52" s="202">
        <v>1</v>
      </c>
      <c r="O52" s="124"/>
      <c r="P52" s="124"/>
      <c r="Q52" s="124"/>
      <c r="R52" s="125">
        <v>0.5</v>
      </c>
      <c r="S52" s="228">
        <f>IF(T52="O",R52,0)</f>
        <v>0</v>
      </c>
      <c r="T52" s="204" t="s">
        <v>702</v>
      </c>
      <c r="U52" s="126"/>
      <c r="V52" s="126"/>
      <c r="W52" s="127"/>
      <c r="X52" s="127"/>
      <c r="Y52" s="169"/>
      <c r="Z52" s="129"/>
      <c r="AA52" s="126"/>
      <c r="AB52" s="186"/>
      <c r="AC52" s="232">
        <f>IF(AD52="O",AB52,0)</f>
        <v>0</v>
      </c>
      <c r="AD52" s="166"/>
      <c r="AE52" s="130"/>
    </row>
    <row r="53" spans="1:31" s="20" customFormat="1" ht="12.75">
      <c r="A53" s="196" t="s">
        <v>653</v>
      </c>
      <c r="B53" s="197" t="s">
        <v>115</v>
      </c>
      <c r="C53" s="360" t="s">
        <v>714</v>
      </c>
      <c r="D53" s="352" t="s">
        <v>126</v>
      </c>
      <c r="E53" s="351" t="s">
        <v>253</v>
      </c>
      <c r="F53" s="348" t="s">
        <v>728</v>
      </c>
      <c r="G53" s="350" t="s">
        <v>386</v>
      </c>
      <c r="H53" s="349">
        <v>1222</v>
      </c>
      <c r="I53" s="348">
        <v>1</v>
      </c>
      <c r="J53" s="347" t="s">
        <v>758</v>
      </c>
      <c r="K53" s="346"/>
      <c r="L53" s="198" t="s">
        <v>33</v>
      </c>
      <c r="M53" s="124" t="s">
        <v>109</v>
      </c>
      <c r="N53" s="202">
        <v>1</v>
      </c>
      <c r="O53" s="124"/>
      <c r="P53" s="124"/>
      <c r="Q53" s="124"/>
      <c r="R53" s="125">
        <v>0.5</v>
      </c>
      <c r="S53" s="228">
        <f>IF(T53="O",R53,0)</f>
        <v>0</v>
      </c>
      <c r="T53" s="204" t="s">
        <v>702</v>
      </c>
      <c r="U53" s="126"/>
      <c r="V53" s="126"/>
      <c r="W53" s="127"/>
      <c r="X53" s="127"/>
      <c r="Y53" s="169"/>
      <c r="Z53" s="129"/>
      <c r="AA53" s="126"/>
      <c r="AB53" s="186"/>
      <c r="AC53" s="232">
        <f>IF(AD53="O",AB53,0)</f>
        <v>0</v>
      </c>
      <c r="AD53" s="166"/>
      <c r="AE53" s="130"/>
    </row>
    <row r="54" spans="1:31" s="20" customFormat="1" ht="12.75">
      <c r="A54" s="196" t="s">
        <v>653</v>
      </c>
      <c r="B54" s="197" t="s">
        <v>115</v>
      </c>
      <c r="C54" s="360" t="s">
        <v>714</v>
      </c>
      <c r="D54" s="352" t="s">
        <v>126</v>
      </c>
      <c r="E54" s="351" t="s">
        <v>253</v>
      </c>
      <c r="F54" s="348" t="s">
        <v>728</v>
      </c>
      <c r="G54" s="350" t="s">
        <v>387</v>
      </c>
      <c r="H54" s="349">
        <v>1222</v>
      </c>
      <c r="I54" s="348">
        <v>1</v>
      </c>
      <c r="J54" s="347" t="s">
        <v>758</v>
      </c>
      <c r="K54" s="346"/>
      <c r="L54" s="198" t="s">
        <v>33</v>
      </c>
      <c r="M54" s="124" t="s">
        <v>109</v>
      </c>
      <c r="N54" s="202">
        <v>1</v>
      </c>
      <c r="O54" s="124"/>
      <c r="P54" s="124"/>
      <c r="Q54" s="124"/>
      <c r="R54" s="125">
        <v>0.5</v>
      </c>
      <c r="S54" s="228">
        <f>IF(T54="O",R54,0)</f>
        <v>0</v>
      </c>
      <c r="T54" s="204" t="s">
        <v>702</v>
      </c>
      <c r="U54" s="126"/>
      <c r="V54" s="126"/>
      <c r="W54" s="127"/>
      <c r="X54" s="127"/>
      <c r="Y54" s="169"/>
      <c r="Z54" s="129"/>
      <c r="AA54" s="126"/>
      <c r="AB54" s="186"/>
      <c r="AC54" s="232">
        <f>IF(AD54="O",AB54,0)</f>
        <v>0</v>
      </c>
      <c r="AD54" s="166"/>
      <c r="AE54" s="130"/>
    </row>
    <row r="55" spans="1:31" s="20" customFormat="1" ht="12.75">
      <c r="A55" s="196" t="s">
        <v>653</v>
      </c>
      <c r="B55" s="197" t="s">
        <v>115</v>
      </c>
      <c r="C55" s="360" t="s">
        <v>714</v>
      </c>
      <c r="D55" s="352" t="s">
        <v>126</v>
      </c>
      <c r="E55" s="351" t="s">
        <v>253</v>
      </c>
      <c r="F55" s="348" t="s">
        <v>728</v>
      </c>
      <c r="G55" s="350" t="s">
        <v>388</v>
      </c>
      <c r="H55" s="349">
        <v>1222</v>
      </c>
      <c r="I55" s="348">
        <v>1</v>
      </c>
      <c r="J55" s="347" t="s">
        <v>758</v>
      </c>
      <c r="K55" s="346"/>
      <c r="L55" s="198" t="s">
        <v>33</v>
      </c>
      <c r="M55" s="124" t="s">
        <v>109</v>
      </c>
      <c r="N55" s="202">
        <v>1</v>
      </c>
      <c r="O55" s="124"/>
      <c r="P55" s="124"/>
      <c r="Q55" s="124"/>
      <c r="R55" s="125">
        <v>0.5</v>
      </c>
      <c r="S55" s="228">
        <f>IF(T55="O",R55,0)</f>
        <v>0</v>
      </c>
      <c r="T55" s="204" t="s">
        <v>702</v>
      </c>
      <c r="U55" s="126"/>
      <c r="V55" s="126"/>
      <c r="W55" s="127"/>
      <c r="X55" s="127"/>
      <c r="Y55" s="169"/>
      <c r="Z55" s="129"/>
      <c r="AA55" s="126"/>
      <c r="AB55" s="186"/>
      <c r="AC55" s="232">
        <f>IF(AD55="O",AB55,0)</f>
        <v>0</v>
      </c>
      <c r="AD55" s="166"/>
      <c r="AE55" s="130"/>
    </row>
    <row r="56" spans="1:31" ht="12.75">
      <c r="A56" s="196" t="s">
        <v>653</v>
      </c>
      <c r="B56" s="197" t="s">
        <v>115</v>
      </c>
      <c r="C56" s="360" t="s">
        <v>714</v>
      </c>
      <c r="D56" s="352" t="s">
        <v>126</v>
      </c>
      <c r="E56" s="351" t="s">
        <v>253</v>
      </c>
      <c r="F56" s="348" t="s">
        <v>728</v>
      </c>
      <c r="G56" s="350" t="s">
        <v>389</v>
      </c>
      <c r="H56" s="349">
        <v>1222</v>
      </c>
      <c r="I56" s="348">
        <v>1</v>
      </c>
      <c r="J56" s="347" t="s">
        <v>758</v>
      </c>
      <c r="K56" s="346"/>
      <c r="L56" s="198" t="s">
        <v>33</v>
      </c>
      <c r="M56" s="124" t="s">
        <v>109</v>
      </c>
      <c r="N56" s="202">
        <v>1</v>
      </c>
      <c r="O56" s="124"/>
      <c r="P56" s="124"/>
      <c r="Q56" s="124"/>
      <c r="R56" s="125">
        <v>0.5</v>
      </c>
      <c r="S56" s="228">
        <f>IF(T56="O",R56,0)</f>
        <v>0</v>
      </c>
      <c r="T56" s="204" t="s">
        <v>702</v>
      </c>
      <c r="U56" s="126"/>
      <c r="V56" s="126"/>
      <c r="W56" s="127"/>
      <c r="X56" s="127"/>
      <c r="Y56" s="169"/>
      <c r="Z56" s="129"/>
      <c r="AA56" s="126"/>
      <c r="AB56" s="186"/>
      <c r="AC56" s="232">
        <f>IF(AD56="O",AB56,0)</f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360" t="s">
        <v>714</v>
      </c>
      <c r="D57" s="352" t="s">
        <v>126</v>
      </c>
      <c r="E57" s="351" t="s">
        <v>253</v>
      </c>
      <c r="F57" s="348" t="s">
        <v>728</v>
      </c>
      <c r="G57" s="350" t="s">
        <v>390</v>
      </c>
      <c r="H57" s="349">
        <v>1222</v>
      </c>
      <c r="I57" s="348">
        <v>1</v>
      </c>
      <c r="J57" s="347" t="s">
        <v>758</v>
      </c>
      <c r="K57" s="346"/>
      <c r="L57" s="198" t="s">
        <v>33</v>
      </c>
      <c r="M57" s="124" t="s">
        <v>109</v>
      </c>
      <c r="N57" s="202">
        <v>1</v>
      </c>
      <c r="O57" s="124"/>
      <c r="P57" s="124"/>
      <c r="Q57" s="124"/>
      <c r="R57" s="125">
        <v>0.5</v>
      </c>
      <c r="S57" s="228">
        <f>IF(T57="O",R57,0)</f>
        <v>0</v>
      </c>
      <c r="T57" s="204" t="s">
        <v>702</v>
      </c>
      <c r="U57" s="126"/>
      <c r="V57" s="126"/>
      <c r="W57" s="127"/>
      <c r="X57" s="127"/>
      <c r="Y57" s="169"/>
      <c r="Z57" s="129"/>
      <c r="AA57" s="126"/>
      <c r="AB57" s="186"/>
      <c r="AC57" s="232">
        <f>IF(AD57="O",AB57,0)</f>
        <v>0</v>
      </c>
      <c r="AD57" s="166"/>
      <c r="AE57" s="130"/>
    </row>
    <row r="58" spans="1:31" ht="12.75">
      <c r="A58" s="196" t="s">
        <v>653</v>
      </c>
      <c r="B58" s="197" t="s">
        <v>115</v>
      </c>
      <c r="C58" s="360" t="s">
        <v>714</v>
      </c>
      <c r="D58" s="352" t="s">
        <v>126</v>
      </c>
      <c r="E58" s="351" t="s">
        <v>253</v>
      </c>
      <c r="F58" s="348" t="s">
        <v>728</v>
      </c>
      <c r="G58" s="350" t="s">
        <v>391</v>
      </c>
      <c r="H58" s="349">
        <v>1222</v>
      </c>
      <c r="I58" s="348">
        <v>1</v>
      </c>
      <c r="J58" s="347" t="s">
        <v>758</v>
      </c>
      <c r="K58" s="346"/>
      <c r="L58" s="198" t="s">
        <v>33</v>
      </c>
      <c r="M58" s="124" t="s">
        <v>109</v>
      </c>
      <c r="N58" s="202">
        <v>1</v>
      </c>
      <c r="O58" s="124"/>
      <c r="P58" s="124"/>
      <c r="Q58" s="124"/>
      <c r="R58" s="125">
        <v>0.5</v>
      </c>
      <c r="S58" s="228">
        <f>IF(T58="O",R58,0)</f>
        <v>0</v>
      </c>
      <c r="T58" s="204" t="s">
        <v>702</v>
      </c>
      <c r="U58" s="126"/>
      <c r="V58" s="126"/>
      <c r="W58" s="127"/>
      <c r="X58" s="127"/>
      <c r="Y58" s="169"/>
      <c r="Z58" s="129"/>
      <c r="AA58" s="126"/>
      <c r="AB58" s="186"/>
      <c r="AC58" s="232">
        <f>IF(AD58="O",AB58,0)</f>
        <v>0</v>
      </c>
      <c r="AD58" s="166"/>
      <c r="AE58" s="130"/>
    </row>
    <row r="59" spans="1:31" ht="12.75">
      <c r="A59" s="196" t="s">
        <v>653</v>
      </c>
      <c r="B59" s="197" t="s">
        <v>115</v>
      </c>
      <c r="C59" s="360" t="s">
        <v>714</v>
      </c>
      <c r="D59" s="352" t="s">
        <v>126</v>
      </c>
      <c r="E59" s="351" t="s">
        <v>253</v>
      </c>
      <c r="F59" s="348" t="s">
        <v>728</v>
      </c>
      <c r="G59" s="350" t="s">
        <v>392</v>
      </c>
      <c r="H59" s="349">
        <v>1222</v>
      </c>
      <c r="I59" s="348">
        <v>1</v>
      </c>
      <c r="J59" s="347" t="s">
        <v>758</v>
      </c>
      <c r="K59" s="346"/>
      <c r="L59" s="198" t="s">
        <v>33</v>
      </c>
      <c r="M59" s="124" t="s">
        <v>109</v>
      </c>
      <c r="N59" s="202">
        <v>1</v>
      </c>
      <c r="O59" s="124"/>
      <c r="P59" s="124"/>
      <c r="Q59" s="124"/>
      <c r="R59" s="125">
        <v>0.5</v>
      </c>
      <c r="S59" s="228">
        <f>IF(T59="O",R59,0)</f>
        <v>0</v>
      </c>
      <c r="T59" s="204" t="s">
        <v>702</v>
      </c>
      <c r="U59" s="126"/>
      <c r="V59" s="126"/>
      <c r="W59" s="127"/>
      <c r="X59" s="127"/>
      <c r="Y59" s="169"/>
      <c r="Z59" s="129"/>
      <c r="AA59" s="126"/>
      <c r="AB59" s="186"/>
      <c r="AC59" s="232">
        <f>IF(AD59="O",AB59,0)</f>
        <v>0</v>
      </c>
      <c r="AD59" s="166"/>
      <c r="AE59" s="130"/>
    </row>
    <row r="60" spans="1:31" ht="12.75" customHeight="1">
      <c r="A60" s="196" t="s">
        <v>653</v>
      </c>
      <c r="B60" s="197" t="s">
        <v>115</v>
      </c>
      <c r="C60" s="360" t="s">
        <v>714</v>
      </c>
      <c r="D60" s="352" t="s">
        <v>126</v>
      </c>
      <c r="E60" s="351" t="s">
        <v>253</v>
      </c>
      <c r="F60" s="348" t="s">
        <v>728</v>
      </c>
      <c r="G60" s="350" t="s">
        <v>393</v>
      </c>
      <c r="H60" s="349">
        <v>1222</v>
      </c>
      <c r="I60" s="348">
        <v>1</v>
      </c>
      <c r="J60" s="347" t="s">
        <v>758</v>
      </c>
      <c r="K60" s="346"/>
      <c r="L60" s="198" t="s">
        <v>33</v>
      </c>
      <c r="M60" s="124" t="s">
        <v>109</v>
      </c>
      <c r="N60" s="202">
        <v>1</v>
      </c>
      <c r="O60" s="124"/>
      <c r="P60" s="124"/>
      <c r="Q60" s="124"/>
      <c r="R60" s="125">
        <v>0.5</v>
      </c>
      <c r="S60" s="228">
        <f>IF(T60="O",R60,0)</f>
        <v>0</v>
      </c>
      <c r="T60" s="204" t="s">
        <v>702</v>
      </c>
      <c r="U60" s="126"/>
      <c r="V60" s="126"/>
      <c r="W60" s="127"/>
      <c r="X60" s="127"/>
      <c r="Y60" s="169"/>
      <c r="Z60" s="129"/>
      <c r="AA60" s="126"/>
      <c r="AB60" s="186"/>
      <c r="AC60" s="232">
        <f>IF(AD60="O",AB60,0)</f>
        <v>0</v>
      </c>
      <c r="AD60" s="166"/>
      <c r="AE60" s="130"/>
    </row>
    <row r="61" spans="1:31" ht="12.75" customHeight="1">
      <c r="A61" s="196" t="s">
        <v>653</v>
      </c>
      <c r="B61" s="197" t="s">
        <v>115</v>
      </c>
      <c r="C61" s="360" t="s">
        <v>714</v>
      </c>
      <c r="D61" s="352" t="s">
        <v>126</v>
      </c>
      <c r="E61" s="351" t="s">
        <v>253</v>
      </c>
      <c r="F61" s="348" t="s">
        <v>728</v>
      </c>
      <c r="G61" s="350" t="s">
        <v>394</v>
      </c>
      <c r="H61" s="349">
        <v>1222</v>
      </c>
      <c r="I61" s="348">
        <v>1</v>
      </c>
      <c r="J61" s="347" t="s">
        <v>758</v>
      </c>
      <c r="K61" s="346"/>
      <c r="L61" s="198" t="s">
        <v>33</v>
      </c>
      <c r="M61" s="124" t="s">
        <v>109</v>
      </c>
      <c r="N61" s="202">
        <v>1</v>
      </c>
      <c r="O61" s="124"/>
      <c r="P61" s="124"/>
      <c r="Q61" s="124"/>
      <c r="R61" s="125">
        <v>0.5</v>
      </c>
      <c r="S61" s="228">
        <f aca="true" t="shared" si="1" ref="S61:S76">IF(T61="O",R61,0)</f>
        <v>0</v>
      </c>
      <c r="T61" s="204" t="s">
        <v>702</v>
      </c>
      <c r="U61" s="126"/>
      <c r="V61" s="126"/>
      <c r="W61" s="127"/>
      <c r="X61" s="127"/>
      <c r="Y61" s="169"/>
      <c r="Z61" s="129"/>
      <c r="AA61" s="126"/>
      <c r="AB61" s="186"/>
      <c r="AC61" s="232">
        <f aca="true" t="shared" si="2" ref="AC61:AC76">IF(AD61="O",AB61,0)</f>
        <v>0</v>
      </c>
      <c r="AD61" s="166"/>
      <c r="AE61" s="130"/>
    </row>
    <row r="62" spans="1:31" ht="12.75" customHeight="1">
      <c r="A62" s="196" t="s">
        <v>653</v>
      </c>
      <c r="B62" s="197" t="s">
        <v>115</v>
      </c>
      <c r="C62" s="360" t="s">
        <v>714</v>
      </c>
      <c r="D62" s="352" t="s">
        <v>126</v>
      </c>
      <c r="E62" s="351" t="s">
        <v>253</v>
      </c>
      <c r="F62" s="348" t="s">
        <v>728</v>
      </c>
      <c r="G62" s="350" t="s">
        <v>395</v>
      </c>
      <c r="H62" s="349">
        <v>1222</v>
      </c>
      <c r="I62" s="348">
        <v>1</v>
      </c>
      <c r="J62" s="347" t="s">
        <v>758</v>
      </c>
      <c r="K62" s="346"/>
      <c r="L62" s="198" t="s">
        <v>33</v>
      </c>
      <c r="M62" s="124" t="s">
        <v>109</v>
      </c>
      <c r="N62" s="202">
        <v>1</v>
      </c>
      <c r="O62" s="124"/>
      <c r="P62" s="124"/>
      <c r="Q62" s="124"/>
      <c r="R62" s="125">
        <v>0.5</v>
      </c>
      <c r="S62" s="228">
        <f t="shared" si="1"/>
        <v>0</v>
      </c>
      <c r="T62" s="204" t="s">
        <v>702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2"/>
        <v>0</v>
      </c>
      <c r="AD62" s="166"/>
      <c r="AE62" s="130"/>
    </row>
    <row r="63" spans="1:31" ht="12.75" customHeight="1">
      <c r="A63" s="196" t="s">
        <v>653</v>
      </c>
      <c r="B63" s="197" t="s">
        <v>115</v>
      </c>
      <c r="C63" s="360" t="s">
        <v>714</v>
      </c>
      <c r="D63" s="352" t="s">
        <v>126</v>
      </c>
      <c r="E63" s="351" t="s">
        <v>253</v>
      </c>
      <c r="F63" s="348" t="s">
        <v>728</v>
      </c>
      <c r="G63" s="350" t="s">
        <v>396</v>
      </c>
      <c r="H63" s="349">
        <v>1222</v>
      </c>
      <c r="I63" s="348">
        <v>1</v>
      </c>
      <c r="J63" s="347" t="s">
        <v>758</v>
      </c>
      <c r="K63" s="346"/>
      <c r="L63" s="198" t="s">
        <v>33</v>
      </c>
      <c r="M63" s="124" t="s">
        <v>109</v>
      </c>
      <c r="N63" s="202">
        <v>1</v>
      </c>
      <c r="O63" s="124"/>
      <c r="P63" s="124"/>
      <c r="Q63" s="124"/>
      <c r="R63" s="125">
        <v>0.5</v>
      </c>
      <c r="S63" s="228">
        <f t="shared" si="1"/>
        <v>0</v>
      </c>
      <c r="T63" s="204" t="s">
        <v>702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2"/>
        <v>0</v>
      </c>
      <c r="AD63" s="166"/>
      <c r="AE63" s="130"/>
    </row>
    <row r="64" spans="1:31" ht="12.75" customHeight="1">
      <c r="A64" s="196" t="s">
        <v>653</v>
      </c>
      <c r="B64" s="197" t="s">
        <v>115</v>
      </c>
      <c r="C64" s="360" t="s">
        <v>714</v>
      </c>
      <c r="D64" s="352" t="s">
        <v>126</v>
      </c>
      <c r="E64" s="351" t="s">
        <v>253</v>
      </c>
      <c r="F64" s="348" t="s">
        <v>728</v>
      </c>
      <c r="G64" s="350" t="s">
        <v>397</v>
      </c>
      <c r="H64" s="349">
        <v>1222</v>
      </c>
      <c r="I64" s="348">
        <v>1</v>
      </c>
      <c r="J64" s="347" t="s">
        <v>758</v>
      </c>
      <c r="K64" s="346"/>
      <c r="L64" s="198" t="s">
        <v>33</v>
      </c>
      <c r="M64" s="124" t="s">
        <v>109</v>
      </c>
      <c r="N64" s="202">
        <v>1</v>
      </c>
      <c r="O64" s="124"/>
      <c r="P64" s="124"/>
      <c r="Q64" s="124"/>
      <c r="R64" s="125">
        <v>0.5</v>
      </c>
      <c r="S64" s="228">
        <f t="shared" si="1"/>
        <v>0</v>
      </c>
      <c r="T64" s="204" t="s">
        <v>702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2"/>
        <v>0</v>
      </c>
      <c r="AD64" s="166"/>
      <c r="AE64" s="130"/>
    </row>
    <row r="65" spans="1:31" ht="12.75" customHeight="1">
      <c r="A65" s="196" t="s">
        <v>653</v>
      </c>
      <c r="B65" s="197" t="s">
        <v>115</v>
      </c>
      <c r="C65" s="360" t="s">
        <v>714</v>
      </c>
      <c r="D65" s="352" t="s">
        <v>126</v>
      </c>
      <c r="E65" s="351" t="s">
        <v>253</v>
      </c>
      <c r="F65" s="348" t="s">
        <v>728</v>
      </c>
      <c r="G65" s="350" t="s">
        <v>398</v>
      </c>
      <c r="H65" s="349">
        <v>1222</v>
      </c>
      <c r="I65" s="348">
        <v>1</v>
      </c>
      <c r="J65" s="347" t="s">
        <v>758</v>
      </c>
      <c r="K65" s="346"/>
      <c r="L65" s="198" t="s">
        <v>33</v>
      </c>
      <c r="M65" s="124" t="s">
        <v>109</v>
      </c>
      <c r="N65" s="202">
        <v>1</v>
      </c>
      <c r="O65" s="124"/>
      <c r="P65" s="124"/>
      <c r="Q65" s="124"/>
      <c r="R65" s="125">
        <v>0.5</v>
      </c>
      <c r="S65" s="228">
        <f t="shared" si="1"/>
        <v>0</v>
      </c>
      <c r="T65" s="204" t="s">
        <v>702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2"/>
        <v>0</v>
      </c>
      <c r="AD65" s="166"/>
      <c r="AE65" s="130"/>
    </row>
    <row r="66" spans="1:31" ht="12.75" customHeight="1">
      <c r="A66" s="196" t="s">
        <v>653</v>
      </c>
      <c r="B66" s="197" t="s">
        <v>115</v>
      </c>
      <c r="C66" s="360" t="s">
        <v>714</v>
      </c>
      <c r="D66" s="352" t="s">
        <v>126</v>
      </c>
      <c r="E66" s="351" t="s">
        <v>253</v>
      </c>
      <c r="F66" s="348" t="s">
        <v>728</v>
      </c>
      <c r="G66" s="350" t="s">
        <v>399</v>
      </c>
      <c r="H66" s="349">
        <v>1222</v>
      </c>
      <c r="I66" s="348">
        <v>1</v>
      </c>
      <c r="J66" s="347" t="s">
        <v>758</v>
      </c>
      <c r="K66" s="346"/>
      <c r="L66" s="198" t="s">
        <v>33</v>
      </c>
      <c r="M66" s="124" t="s">
        <v>109</v>
      </c>
      <c r="N66" s="202">
        <v>1</v>
      </c>
      <c r="O66" s="124"/>
      <c r="P66" s="124"/>
      <c r="Q66" s="124"/>
      <c r="R66" s="125">
        <v>0.5</v>
      </c>
      <c r="S66" s="228">
        <f t="shared" si="1"/>
        <v>0</v>
      </c>
      <c r="T66" s="204" t="s">
        <v>702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2"/>
        <v>0</v>
      </c>
      <c r="AD66" s="166"/>
      <c r="AE66" s="130"/>
    </row>
    <row r="67" spans="1:31" ht="12.75" customHeight="1">
      <c r="A67" s="196" t="s">
        <v>653</v>
      </c>
      <c r="B67" s="197" t="s">
        <v>115</v>
      </c>
      <c r="C67" s="360" t="s">
        <v>714</v>
      </c>
      <c r="D67" s="352" t="s">
        <v>126</v>
      </c>
      <c r="E67" s="351" t="s">
        <v>253</v>
      </c>
      <c r="F67" s="348" t="s">
        <v>728</v>
      </c>
      <c r="G67" s="350" t="s">
        <v>400</v>
      </c>
      <c r="H67" s="349">
        <v>1222</v>
      </c>
      <c r="I67" s="348">
        <v>1</v>
      </c>
      <c r="J67" s="347" t="s">
        <v>758</v>
      </c>
      <c r="K67" s="346"/>
      <c r="L67" s="198" t="s">
        <v>33</v>
      </c>
      <c r="M67" s="124" t="s">
        <v>109</v>
      </c>
      <c r="N67" s="202">
        <v>1</v>
      </c>
      <c r="O67" s="124"/>
      <c r="P67" s="124"/>
      <c r="Q67" s="124"/>
      <c r="R67" s="125">
        <v>0.5</v>
      </c>
      <c r="S67" s="228">
        <f t="shared" si="1"/>
        <v>0</v>
      </c>
      <c r="T67" s="204" t="s">
        <v>702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2"/>
        <v>0</v>
      </c>
      <c r="AD67" s="166"/>
      <c r="AE67" s="130"/>
    </row>
    <row r="68" spans="1:31" ht="12.75" customHeight="1">
      <c r="A68" s="196" t="s">
        <v>653</v>
      </c>
      <c r="B68" s="197" t="s">
        <v>115</v>
      </c>
      <c r="C68" s="360" t="s">
        <v>714</v>
      </c>
      <c r="D68" s="352" t="s">
        <v>126</v>
      </c>
      <c r="E68" s="351" t="s">
        <v>253</v>
      </c>
      <c r="F68" s="348" t="s">
        <v>728</v>
      </c>
      <c r="G68" s="350" t="s">
        <v>401</v>
      </c>
      <c r="H68" s="349">
        <v>1222</v>
      </c>
      <c r="I68" s="348">
        <v>1</v>
      </c>
      <c r="J68" s="347" t="s">
        <v>758</v>
      </c>
      <c r="K68" s="346"/>
      <c r="L68" s="198" t="s">
        <v>33</v>
      </c>
      <c r="M68" s="124" t="s">
        <v>109</v>
      </c>
      <c r="N68" s="202">
        <v>1</v>
      </c>
      <c r="O68" s="124"/>
      <c r="P68" s="124"/>
      <c r="Q68" s="124"/>
      <c r="R68" s="125">
        <v>0.5</v>
      </c>
      <c r="S68" s="228">
        <f t="shared" si="1"/>
        <v>0</v>
      </c>
      <c r="T68" s="204" t="s">
        <v>702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2"/>
        <v>0</v>
      </c>
      <c r="AD68" s="166"/>
      <c r="AE68" s="130"/>
    </row>
    <row r="69" spans="1:31" ht="12.75" customHeight="1">
      <c r="A69" s="196" t="s">
        <v>653</v>
      </c>
      <c r="B69" s="197" t="s">
        <v>115</v>
      </c>
      <c r="C69" s="360" t="s">
        <v>714</v>
      </c>
      <c r="D69" s="352" t="s">
        <v>126</v>
      </c>
      <c r="E69" s="351" t="s">
        <v>253</v>
      </c>
      <c r="F69" s="348" t="s">
        <v>728</v>
      </c>
      <c r="G69" s="350" t="s">
        <v>402</v>
      </c>
      <c r="H69" s="349">
        <v>1222</v>
      </c>
      <c r="I69" s="348">
        <v>1</v>
      </c>
      <c r="J69" s="347" t="s">
        <v>758</v>
      </c>
      <c r="K69" s="346"/>
      <c r="L69" s="198" t="s">
        <v>33</v>
      </c>
      <c r="M69" s="124" t="s">
        <v>109</v>
      </c>
      <c r="N69" s="202">
        <v>1</v>
      </c>
      <c r="O69" s="124"/>
      <c r="P69" s="124"/>
      <c r="Q69" s="124"/>
      <c r="R69" s="125">
        <v>0.5</v>
      </c>
      <c r="S69" s="228">
        <f t="shared" si="1"/>
        <v>0</v>
      </c>
      <c r="T69" s="204" t="s">
        <v>702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2"/>
        <v>0</v>
      </c>
      <c r="AD69" s="166"/>
      <c r="AE69" s="130"/>
    </row>
    <row r="70" spans="1:31" ht="12.75" customHeight="1">
      <c r="A70" s="196" t="s">
        <v>653</v>
      </c>
      <c r="B70" s="197" t="s">
        <v>115</v>
      </c>
      <c r="C70" s="360" t="s">
        <v>714</v>
      </c>
      <c r="D70" s="352" t="s">
        <v>126</v>
      </c>
      <c r="E70" s="351" t="s">
        <v>253</v>
      </c>
      <c r="F70" s="348" t="s">
        <v>728</v>
      </c>
      <c r="G70" s="350" t="s">
        <v>403</v>
      </c>
      <c r="H70" s="349">
        <v>1222</v>
      </c>
      <c r="I70" s="348">
        <v>1</v>
      </c>
      <c r="J70" s="347" t="s">
        <v>758</v>
      </c>
      <c r="K70" s="346"/>
      <c r="L70" s="198" t="s">
        <v>33</v>
      </c>
      <c r="M70" s="124" t="s">
        <v>109</v>
      </c>
      <c r="N70" s="202">
        <v>1</v>
      </c>
      <c r="O70" s="124"/>
      <c r="P70" s="124"/>
      <c r="Q70" s="124"/>
      <c r="R70" s="125">
        <v>0.5</v>
      </c>
      <c r="S70" s="228">
        <f t="shared" si="1"/>
        <v>0</v>
      </c>
      <c r="T70" s="204" t="s">
        <v>702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2"/>
        <v>0</v>
      </c>
      <c r="AD70" s="166"/>
      <c r="AE70" s="130"/>
    </row>
    <row r="71" spans="1:31" ht="12.75" customHeight="1">
      <c r="A71" s="196" t="s">
        <v>653</v>
      </c>
      <c r="B71" s="197" t="s">
        <v>115</v>
      </c>
      <c r="C71" s="360" t="s">
        <v>714</v>
      </c>
      <c r="D71" s="352" t="s">
        <v>126</v>
      </c>
      <c r="E71" s="351" t="s">
        <v>253</v>
      </c>
      <c r="F71" s="348" t="s">
        <v>728</v>
      </c>
      <c r="G71" s="350" t="s">
        <v>404</v>
      </c>
      <c r="H71" s="349">
        <v>1222</v>
      </c>
      <c r="I71" s="348">
        <v>1</v>
      </c>
      <c r="J71" s="347" t="s">
        <v>758</v>
      </c>
      <c r="K71" s="346"/>
      <c r="L71" s="198" t="s">
        <v>33</v>
      </c>
      <c r="M71" s="124" t="s">
        <v>109</v>
      </c>
      <c r="N71" s="202">
        <v>1</v>
      </c>
      <c r="O71" s="124"/>
      <c r="P71" s="124"/>
      <c r="Q71" s="124"/>
      <c r="R71" s="125">
        <v>0.5</v>
      </c>
      <c r="S71" s="228">
        <f t="shared" si="1"/>
        <v>0</v>
      </c>
      <c r="T71" s="204" t="s">
        <v>702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2"/>
        <v>0</v>
      </c>
      <c r="AD71" s="166"/>
      <c r="AE71" s="130"/>
    </row>
    <row r="72" spans="1:31" ht="12.75" customHeight="1">
      <c r="A72" s="196" t="s">
        <v>653</v>
      </c>
      <c r="B72" s="197" t="s">
        <v>115</v>
      </c>
      <c r="C72" s="360" t="s">
        <v>714</v>
      </c>
      <c r="D72" s="352" t="s">
        <v>126</v>
      </c>
      <c r="E72" s="351" t="s">
        <v>253</v>
      </c>
      <c r="F72" s="348" t="s">
        <v>728</v>
      </c>
      <c r="G72" s="350" t="s">
        <v>406</v>
      </c>
      <c r="H72" s="349">
        <v>1222</v>
      </c>
      <c r="I72" s="348">
        <v>2</v>
      </c>
      <c r="J72" s="347" t="s">
        <v>758</v>
      </c>
      <c r="K72" s="346"/>
      <c r="L72" s="198" t="s">
        <v>33</v>
      </c>
      <c r="M72" s="124" t="s">
        <v>405</v>
      </c>
      <c r="N72" s="202">
        <v>1</v>
      </c>
      <c r="O72" s="124"/>
      <c r="P72" s="124"/>
      <c r="Q72" s="124"/>
      <c r="R72" s="125">
        <v>0.04</v>
      </c>
      <c r="S72" s="228">
        <f t="shared" si="1"/>
        <v>0</v>
      </c>
      <c r="T72" s="204" t="s">
        <v>702</v>
      </c>
      <c r="U72" s="126"/>
      <c r="V72" s="126"/>
      <c r="W72" s="127"/>
      <c r="X72" s="127"/>
      <c r="Y72" s="169"/>
      <c r="Z72" s="129"/>
      <c r="AA72" s="126"/>
      <c r="AB72" s="186"/>
      <c r="AC72" s="232">
        <f t="shared" si="2"/>
        <v>0</v>
      </c>
      <c r="AD72" s="166"/>
      <c r="AE72" s="130"/>
    </row>
    <row r="73" spans="1:31" ht="12.75" customHeight="1">
      <c r="A73" s="196" t="s">
        <v>653</v>
      </c>
      <c r="B73" s="197" t="s">
        <v>115</v>
      </c>
      <c r="C73" s="360" t="s">
        <v>714</v>
      </c>
      <c r="D73" s="352" t="s">
        <v>126</v>
      </c>
      <c r="E73" s="351" t="s">
        <v>253</v>
      </c>
      <c r="F73" s="348" t="s">
        <v>728</v>
      </c>
      <c r="G73" s="350" t="s">
        <v>407</v>
      </c>
      <c r="H73" s="349">
        <v>1213</v>
      </c>
      <c r="I73" s="348" t="s">
        <v>722</v>
      </c>
      <c r="J73" s="347" t="s">
        <v>727</v>
      </c>
      <c r="K73" s="346"/>
      <c r="L73" s="123" t="s">
        <v>34</v>
      </c>
      <c r="M73" s="124" t="s">
        <v>213</v>
      </c>
      <c r="N73" s="202">
        <v>1</v>
      </c>
      <c r="O73" s="124"/>
      <c r="P73" s="124"/>
      <c r="Q73" s="124"/>
      <c r="R73" s="125">
        <v>0.15</v>
      </c>
      <c r="S73" s="228">
        <f t="shared" si="1"/>
        <v>0</v>
      </c>
      <c r="T73" s="204" t="s">
        <v>702</v>
      </c>
      <c r="U73" s="126"/>
      <c r="V73" s="126"/>
      <c r="W73" s="127"/>
      <c r="X73" s="127"/>
      <c r="Y73" s="169"/>
      <c r="Z73" s="129"/>
      <c r="AA73" s="126"/>
      <c r="AB73" s="186"/>
      <c r="AC73" s="232">
        <f t="shared" si="2"/>
        <v>0</v>
      </c>
      <c r="AD73" s="166"/>
      <c r="AE73" s="130"/>
    </row>
    <row r="74" spans="1:31" ht="12.75" customHeight="1">
      <c r="A74" s="196" t="s">
        <v>653</v>
      </c>
      <c r="B74" s="197" t="s">
        <v>115</v>
      </c>
      <c r="C74" s="360" t="s">
        <v>714</v>
      </c>
      <c r="D74" s="352" t="s">
        <v>126</v>
      </c>
      <c r="E74" s="351" t="s">
        <v>253</v>
      </c>
      <c r="F74" s="348" t="s">
        <v>728</v>
      </c>
      <c r="G74" s="350" t="s">
        <v>408</v>
      </c>
      <c r="H74" s="349">
        <v>1222</v>
      </c>
      <c r="I74" s="348">
        <v>2</v>
      </c>
      <c r="J74" s="347" t="s">
        <v>758</v>
      </c>
      <c r="K74" s="346"/>
      <c r="L74" s="123" t="s">
        <v>34</v>
      </c>
      <c r="M74" s="124" t="s">
        <v>409</v>
      </c>
      <c r="N74" s="202">
        <v>1</v>
      </c>
      <c r="O74" s="124"/>
      <c r="P74" s="124"/>
      <c r="Q74" s="124"/>
      <c r="R74" s="125">
        <v>0.15</v>
      </c>
      <c r="S74" s="228">
        <f t="shared" si="1"/>
        <v>0</v>
      </c>
      <c r="T74" s="204" t="s">
        <v>702</v>
      </c>
      <c r="U74" s="126"/>
      <c r="V74" s="126"/>
      <c r="W74" s="127"/>
      <c r="X74" s="127"/>
      <c r="Y74" s="169"/>
      <c r="Z74" s="129"/>
      <c r="AA74" s="126"/>
      <c r="AB74" s="186"/>
      <c r="AC74" s="232">
        <f t="shared" si="2"/>
        <v>0</v>
      </c>
      <c r="AD74" s="166"/>
      <c r="AE74" s="130"/>
    </row>
    <row r="75" spans="1:31" ht="12.75" customHeight="1">
      <c r="A75" s="196" t="s">
        <v>653</v>
      </c>
      <c r="B75" s="197" t="s">
        <v>115</v>
      </c>
      <c r="C75" s="360" t="s">
        <v>714</v>
      </c>
      <c r="D75" s="352" t="s">
        <v>126</v>
      </c>
      <c r="E75" s="351" t="s">
        <v>253</v>
      </c>
      <c r="F75" s="348" t="s">
        <v>728</v>
      </c>
      <c r="G75" s="350" t="s">
        <v>410</v>
      </c>
      <c r="H75" s="349">
        <v>1222</v>
      </c>
      <c r="I75" s="348">
        <v>2</v>
      </c>
      <c r="J75" s="347" t="s">
        <v>758</v>
      </c>
      <c r="K75" s="346"/>
      <c r="L75" s="123" t="s">
        <v>33</v>
      </c>
      <c r="M75" s="124" t="s">
        <v>110</v>
      </c>
      <c r="N75" s="202">
        <v>1</v>
      </c>
      <c r="O75" s="124">
        <v>240</v>
      </c>
      <c r="P75" s="124">
        <v>120</v>
      </c>
      <c r="Q75" s="124"/>
      <c r="R75" s="125">
        <v>0.1</v>
      </c>
      <c r="S75" s="228">
        <f t="shared" si="1"/>
        <v>0</v>
      </c>
      <c r="T75" s="204" t="s">
        <v>702</v>
      </c>
      <c r="U75" s="126"/>
      <c r="V75" s="126"/>
      <c r="W75" s="127"/>
      <c r="X75" s="127"/>
      <c r="Y75" s="169"/>
      <c r="Z75" s="129"/>
      <c r="AA75" s="126"/>
      <c r="AB75" s="186"/>
      <c r="AC75" s="232">
        <f t="shared" si="2"/>
        <v>0</v>
      </c>
      <c r="AD75" s="166"/>
      <c r="AE75" s="130"/>
    </row>
    <row r="76" spans="1:31" ht="12.75" customHeight="1" thickBot="1">
      <c r="A76" s="196" t="s">
        <v>653</v>
      </c>
      <c r="B76" s="59" t="s">
        <v>115</v>
      </c>
      <c r="C76" s="382" t="s">
        <v>714</v>
      </c>
      <c r="D76" s="372" t="s">
        <v>126</v>
      </c>
      <c r="E76" s="373" t="s">
        <v>253</v>
      </c>
      <c r="F76" s="372" t="s">
        <v>755</v>
      </c>
      <c r="G76" s="375"/>
      <c r="H76" s="376">
        <v>1213</v>
      </c>
      <c r="I76" s="374" t="s">
        <v>720</v>
      </c>
      <c r="J76" s="373" t="s">
        <v>723</v>
      </c>
      <c r="K76" s="378"/>
      <c r="L76" s="60"/>
      <c r="M76" s="61" t="s">
        <v>411</v>
      </c>
      <c r="N76" s="61">
        <v>1</v>
      </c>
      <c r="O76" s="61"/>
      <c r="P76" s="61"/>
      <c r="Q76" s="61"/>
      <c r="R76" s="62"/>
      <c r="S76" s="229">
        <f t="shared" si="1"/>
        <v>0</v>
      </c>
      <c r="T76" s="163" t="s">
        <v>702</v>
      </c>
      <c r="U76" s="63"/>
      <c r="V76" s="63"/>
      <c r="W76" s="119"/>
      <c r="X76" s="119"/>
      <c r="Y76" s="170" t="s">
        <v>52</v>
      </c>
      <c r="Z76" s="65"/>
      <c r="AA76" s="63">
        <v>67</v>
      </c>
      <c r="AB76" s="187">
        <f>AA76*0.06</f>
        <v>4.02</v>
      </c>
      <c r="AC76" s="233">
        <f t="shared" si="2"/>
        <v>0</v>
      </c>
      <c r="AD76" s="167"/>
      <c r="AE76" s="66"/>
    </row>
  </sheetData>
  <sheetProtection/>
  <protectedRanges>
    <protectedRange sqref="N4:P8 Q4:Q7" name="Plage5"/>
    <protectedRange sqref="T38:AB989" name="Plage3"/>
    <protectedRange sqref="B1:B2" name="Plage1"/>
    <protectedRange sqref="A38:R989" name="Plage2"/>
    <protectedRange sqref="AD38:AE989" name="Plage4"/>
    <protectedRange sqref="Q8" name="Plage5_1"/>
    <protectedRange sqref="T26:AB37" name="Plage3_1"/>
    <protectedRange sqref="A26:R37" name="Plage2_1"/>
    <protectedRange sqref="AD26:AE37" name="Plage4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76">
      <formula1>"INFO,MOB,VER,ROC,DIV,LAB,FRAG"</formula1>
    </dataValidation>
    <dataValidation type="list" allowBlank="1" showInputMessage="1" showErrorMessage="1" sqref="Y26:Y76">
      <formula1>"DOCBUR,DOCBIBLIO"</formula1>
    </dataValidation>
    <dataValidation type="list" allowBlank="1" showInputMessage="1" showErrorMessage="1" sqref="AD26:AD76 Q5 T26:T76 W26:X76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9"/>
  <sheetViews>
    <sheetView zoomScalePageLayoutView="0" workbookViewId="0" topLeftCell="A1">
      <selection activeCell="L32" sqref="L3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11.14062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4.2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0</v>
      </c>
      <c r="P12" s="230">
        <f>SUMIF($L$26:$L$981,"MOB",$S$26:$S$981)</f>
        <v>0</v>
      </c>
      <c r="Q12" s="231">
        <f aca="true" t="shared" si="0" ref="Q12:Q19">O12-P12</f>
        <v>0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0</v>
      </c>
      <c r="P13" s="230">
        <f>SUMIF($L$26:$L$981,"DIV",$S$26:$S$981)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 customHeight="1">
      <c r="A26" s="196" t="s">
        <v>653</v>
      </c>
      <c r="B26" s="197" t="s">
        <v>115</v>
      </c>
      <c r="C26" s="192" t="s">
        <v>753</v>
      </c>
      <c r="D26" s="352" t="s">
        <v>126</v>
      </c>
      <c r="E26" s="351" t="s">
        <v>648</v>
      </c>
      <c r="F26" s="352"/>
      <c r="G26" s="350" t="s">
        <v>649</v>
      </c>
      <c r="H26" s="363"/>
      <c r="I26" s="368"/>
      <c r="J26" s="351"/>
      <c r="K26" s="369" t="s">
        <v>726</v>
      </c>
      <c r="L26" s="198"/>
      <c r="M26" s="202" t="s">
        <v>107</v>
      </c>
      <c r="N26" s="202"/>
      <c r="O26" s="202">
        <v>120</v>
      </c>
      <c r="P26" s="202">
        <v>45</v>
      </c>
      <c r="Q26" s="202">
        <v>200</v>
      </c>
      <c r="R26" s="203">
        <f>(O26*P26*Q26)/1000000</f>
        <v>1.08</v>
      </c>
      <c r="S26" s="228">
        <f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 t="s">
        <v>753</v>
      </c>
      <c r="D27" s="352" t="s">
        <v>126</v>
      </c>
      <c r="E27" s="351" t="s">
        <v>648</v>
      </c>
      <c r="F27" s="352"/>
      <c r="G27" s="350" t="s">
        <v>650</v>
      </c>
      <c r="H27" s="363"/>
      <c r="I27" s="368"/>
      <c r="J27" s="351"/>
      <c r="K27" s="369" t="s">
        <v>726</v>
      </c>
      <c r="L27" s="198"/>
      <c r="M27" s="202" t="s">
        <v>107</v>
      </c>
      <c r="N27" s="202"/>
      <c r="O27" s="202">
        <v>120</v>
      </c>
      <c r="P27" s="202">
        <v>45</v>
      </c>
      <c r="Q27" s="202">
        <v>200</v>
      </c>
      <c r="R27" s="203">
        <f>(O27*P27*Q27)/1000000</f>
        <v>1.08</v>
      </c>
      <c r="S27" s="228">
        <f>IF(T27="O",R27,0)</f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>IF(AD27="O",AB27,0)</f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753</v>
      </c>
      <c r="D28" s="352" t="s">
        <v>126</v>
      </c>
      <c r="E28" s="351" t="s">
        <v>648</v>
      </c>
      <c r="F28" s="353"/>
      <c r="G28" s="350" t="s">
        <v>651</v>
      </c>
      <c r="H28" s="363"/>
      <c r="I28" s="368"/>
      <c r="J28" s="351"/>
      <c r="K28" s="369" t="s">
        <v>726</v>
      </c>
      <c r="L28" s="198"/>
      <c r="M28" s="202" t="s">
        <v>107</v>
      </c>
      <c r="N28" s="202"/>
      <c r="O28" s="202">
        <v>120</v>
      </c>
      <c r="P28" s="202">
        <v>45</v>
      </c>
      <c r="Q28" s="202">
        <v>200</v>
      </c>
      <c r="R28" s="203">
        <f>(O28*P28*Q28)/1000000</f>
        <v>1.08</v>
      </c>
      <c r="S28" s="228">
        <f>IF(T28="O",R28,0)</f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>IF(AD28="O",AB28,0)</f>
        <v>0</v>
      </c>
      <c r="AD28" s="165"/>
      <c r="AE28" s="56"/>
    </row>
    <row r="29" spans="1:31" s="20" customFormat="1" ht="13.5" thickBot="1">
      <c r="A29" s="196" t="s">
        <v>653</v>
      </c>
      <c r="B29" s="59" t="s">
        <v>115</v>
      </c>
      <c r="C29" s="191" t="s">
        <v>753</v>
      </c>
      <c r="D29" s="372" t="s">
        <v>126</v>
      </c>
      <c r="E29" s="373" t="s">
        <v>648</v>
      </c>
      <c r="F29" s="372" t="s">
        <v>728</v>
      </c>
      <c r="G29" s="375" t="s">
        <v>652</v>
      </c>
      <c r="H29" s="376">
        <v>2223</v>
      </c>
      <c r="I29" s="374" t="s">
        <v>722</v>
      </c>
      <c r="J29" s="373" t="s">
        <v>736</v>
      </c>
      <c r="K29" s="378"/>
      <c r="L29" s="60"/>
      <c r="M29" s="61" t="s">
        <v>113</v>
      </c>
      <c r="N29" s="61"/>
      <c r="O29" s="61">
        <v>120</v>
      </c>
      <c r="P29" s="61">
        <v>40</v>
      </c>
      <c r="Q29" s="61">
        <v>200</v>
      </c>
      <c r="R29" s="62">
        <f>(O29*P29*Q29)/1000000</f>
        <v>0.96</v>
      </c>
      <c r="S29" s="229">
        <f>IF(T29="O",R29,0)</f>
        <v>0</v>
      </c>
      <c r="T29" s="163" t="s">
        <v>702</v>
      </c>
      <c r="U29" s="63"/>
      <c r="V29" s="63"/>
      <c r="W29" s="119"/>
      <c r="X29" s="119"/>
      <c r="Y29" s="170"/>
      <c r="Z29" s="65"/>
      <c r="AA29" s="63"/>
      <c r="AB29" s="63"/>
      <c r="AC29" s="233">
        <f>IF(AD29="O",AB29,0)</f>
        <v>0</v>
      </c>
      <c r="AD29" s="167"/>
      <c r="AE29" s="66"/>
    </row>
  </sheetData>
  <sheetProtection/>
  <protectedRanges>
    <protectedRange sqref="N4:P8 Q4:Q7" name="Plage5"/>
    <protectedRange sqref="T26:AB599" name="Plage3"/>
    <protectedRange sqref="B1:B2" name="Plage1"/>
    <protectedRange sqref="A26:R599" name="Plage2"/>
    <protectedRange sqref="AD26:AE599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29">
      <formula1>"INFO,MOB,VER,ROC,DIV,LAB,FRAG"</formula1>
    </dataValidation>
    <dataValidation type="list" allowBlank="1" showInputMessage="1" showErrorMessage="1" sqref="Y26:Y29">
      <formula1>"DOCBUR,DOCBIBLIO"</formula1>
    </dataValidation>
    <dataValidation type="list" allowBlank="1" showInputMessage="1" showErrorMessage="1" sqref="W26:X29 AD26:AD29 Q5 T26:T29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5"/>
  <sheetViews>
    <sheetView zoomScalePageLayoutView="0" workbookViewId="0" topLeftCell="A6">
      <selection activeCell="L42" sqref="L4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14.2402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11.2402</v>
      </c>
      <c r="P12" s="230">
        <f>SUMIF($L$26:$L$981,"MOB",$S$26:$S$981)</f>
        <v>5.319</v>
      </c>
      <c r="Q12" s="231">
        <f aca="true" t="shared" si="0" ref="Q12:Q19">O12-P12</f>
        <v>5.9212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3</v>
      </c>
      <c r="P13" s="230">
        <f>SUMIF($L$26:$L$981,"DIV",$S$26:$S$981)</f>
        <v>0</v>
      </c>
      <c r="Q13" s="231">
        <f t="shared" si="0"/>
        <v>3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352" t="s">
        <v>126</v>
      </c>
      <c r="E26" s="351" t="s">
        <v>254</v>
      </c>
      <c r="F26" s="352" t="s">
        <v>728</v>
      </c>
      <c r="G26" s="350" t="s">
        <v>654</v>
      </c>
      <c r="H26" s="363">
        <v>2223</v>
      </c>
      <c r="I26" s="368" t="s">
        <v>722</v>
      </c>
      <c r="J26" s="351" t="s">
        <v>732</v>
      </c>
      <c r="K26" s="369"/>
      <c r="L26" s="198" t="s">
        <v>33</v>
      </c>
      <c r="M26" s="202" t="s">
        <v>113</v>
      </c>
      <c r="N26" s="202">
        <v>1</v>
      </c>
      <c r="O26" s="202">
        <v>120</v>
      </c>
      <c r="P26" s="202">
        <v>51</v>
      </c>
      <c r="Q26" s="202">
        <v>200</v>
      </c>
      <c r="R26" s="203">
        <f>(O26*P26*Q26)/1000000</f>
        <v>1.224</v>
      </c>
      <c r="S26" s="228">
        <f aca="true" t="shared" si="1" ref="S26:S35">IF(T26="O",R26,0)</f>
        <v>1.224</v>
      </c>
      <c r="T26" s="204" t="s">
        <v>102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35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352" t="s">
        <v>126</v>
      </c>
      <c r="E27" s="351" t="s">
        <v>254</v>
      </c>
      <c r="F27" s="352" t="s">
        <v>728</v>
      </c>
      <c r="G27" s="350" t="s">
        <v>655</v>
      </c>
      <c r="H27" s="363">
        <v>2223</v>
      </c>
      <c r="I27" s="368" t="s">
        <v>722</v>
      </c>
      <c r="J27" s="351" t="s">
        <v>732</v>
      </c>
      <c r="K27" s="369"/>
      <c r="L27" s="198" t="s">
        <v>33</v>
      </c>
      <c r="M27" s="202" t="s">
        <v>113</v>
      </c>
      <c r="N27" s="202">
        <v>1</v>
      </c>
      <c r="O27" s="202">
        <v>120</v>
      </c>
      <c r="P27" s="202">
        <v>51</v>
      </c>
      <c r="Q27" s="202">
        <v>200</v>
      </c>
      <c r="R27" s="203">
        <f aca="true" t="shared" si="3" ref="R27:R32">(O27*P27*Q27)/1000000</f>
        <v>1.224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352" t="s">
        <v>126</v>
      </c>
      <c r="E28" s="351" t="s">
        <v>254</v>
      </c>
      <c r="F28" s="352" t="s">
        <v>728</v>
      </c>
      <c r="G28" s="350" t="s">
        <v>656</v>
      </c>
      <c r="H28" s="363">
        <v>2223</v>
      </c>
      <c r="I28" s="368" t="s">
        <v>722</v>
      </c>
      <c r="J28" s="351" t="s">
        <v>732</v>
      </c>
      <c r="K28" s="369"/>
      <c r="L28" s="198" t="s">
        <v>33</v>
      </c>
      <c r="M28" s="202" t="s">
        <v>113</v>
      </c>
      <c r="N28" s="202">
        <v>1</v>
      </c>
      <c r="O28" s="202">
        <v>120</v>
      </c>
      <c r="P28" s="202">
        <v>51</v>
      </c>
      <c r="Q28" s="202">
        <v>200</v>
      </c>
      <c r="R28" s="203">
        <f t="shared" si="3"/>
        <v>1.224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352" t="s">
        <v>126</v>
      </c>
      <c r="E29" s="351" t="s">
        <v>254</v>
      </c>
      <c r="F29" s="352" t="s">
        <v>728</v>
      </c>
      <c r="G29" s="350" t="s">
        <v>657</v>
      </c>
      <c r="H29" s="363">
        <v>2223</v>
      </c>
      <c r="I29" s="368" t="s">
        <v>722</v>
      </c>
      <c r="J29" s="351" t="s">
        <v>732</v>
      </c>
      <c r="K29" s="369"/>
      <c r="L29" s="198" t="s">
        <v>33</v>
      </c>
      <c r="M29" s="202" t="s">
        <v>113</v>
      </c>
      <c r="N29" s="202">
        <v>1</v>
      </c>
      <c r="O29" s="202">
        <v>120</v>
      </c>
      <c r="P29" s="202">
        <v>51</v>
      </c>
      <c r="Q29" s="202">
        <v>200</v>
      </c>
      <c r="R29" s="203">
        <f t="shared" si="3"/>
        <v>1.224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352" t="s">
        <v>126</v>
      </c>
      <c r="E30" s="351" t="s">
        <v>254</v>
      </c>
      <c r="F30" s="352" t="s">
        <v>728</v>
      </c>
      <c r="G30" s="350" t="s">
        <v>658</v>
      </c>
      <c r="H30" s="363">
        <v>2223</v>
      </c>
      <c r="I30" s="368" t="s">
        <v>722</v>
      </c>
      <c r="J30" s="351" t="s">
        <v>732</v>
      </c>
      <c r="K30" s="369"/>
      <c r="L30" s="198" t="s">
        <v>33</v>
      </c>
      <c r="M30" s="202" t="s">
        <v>113</v>
      </c>
      <c r="N30" s="202">
        <v>1</v>
      </c>
      <c r="O30" s="202">
        <v>98</v>
      </c>
      <c r="P30" s="202">
        <v>51</v>
      </c>
      <c r="Q30" s="202">
        <v>200</v>
      </c>
      <c r="R30" s="203">
        <f t="shared" si="3"/>
        <v>0.9996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352" t="s">
        <v>126</v>
      </c>
      <c r="E31" s="351" t="s">
        <v>254</v>
      </c>
      <c r="F31" s="352" t="s">
        <v>728</v>
      </c>
      <c r="G31" s="350" t="s">
        <v>659</v>
      </c>
      <c r="H31" s="363">
        <v>2223</v>
      </c>
      <c r="I31" s="368" t="s">
        <v>722</v>
      </c>
      <c r="J31" s="351" t="s">
        <v>732</v>
      </c>
      <c r="K31" s="369"/>
      <c r="L31" s="198" t="s">
        <v>33</v>
      </c>
      <c r="M31" s="202" t="s">
        <v>113</v>
      </c>
      <c r="N31" s="202">
        <v>1</v>
      </c>
      <c r="O31" s="202">
        <v>98</v>
      </c>
      <c r="P31" s="202">
        <v>51</v>
      </c>
      <c r="Q31" s="202">
        <v>200</v>
      </c>
      <c r="R31" s="203">
        <f t="shared" si="3"/>
        <v>0.9996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352" t="s">
        <v>126</v>
      </c>
      <c r="E32" s="351" t="s">
        <v>254</v>
      </c>
      <c r="F32" s="352" t="s">
        <v>728</v>
      </c>
      <c r="G32" s="350" t="s">
        <v>661</v>
      </c>
      <c r="H32" s="363">
        <v>2223</v>
      </c>
      <c r="I32" s="368" t="s">
        <v>722</v>
      </c>
      <c r="J32" s="351" t="s">
        <v>732</v>
      </c>
      <c r="K32" s="367"/>
      <c r="L32" s="198" t="s">
        <v>33</v>
      </c>
      <c r="M32" s="50" t="s">
        <v>113</v>
      </c>
      <c r="N32" s="202">
        <v>1</v>
      </c>
      <c r="O32" s="50">
        <v>200</v>
      </c>
      <c r="P32" s="50">
        <v>117</v>
      </c>
      <c r="Q32" s="50">
        <v>175</v>
      </c>
      <c r="R32" s="203">
        <f t="shared" si="3"/>
        <v>4.095</v>
      </c>
      <c r="S32" s="228">
        <f t="shared" si="1"/>
        <v>4.095</v>
      </c>
      <c r="T32" s="161" t="s">
        <v>102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352" t="s">
        <v>126</v>
      </c>
      <c r="E33" s="351" t="s">
        <v>254</v>
      </c>
      <c r="F33" s="352" t="s">
        <v>728</v>
      </c>
      <c r="G33" s="350" t="s">
        <v>662</v>
      </c>
      <c r="H33" s="349">
        <v>2223</v>
      </c>
      <c r="I33" s="348" t="s">
        <v>722</v>
      </c>
      <c r="J33" s="362" t="s">
        <v>736</v>
      </c>
      <c r="K33" s="346"/>
      <c r="L33" s="198" t="s">
        <v>33</v>
      </c>
      <c r="M33" s="124" t="s">
        <v>660</v>
      </c>
      <c r="N33" s="202">
        <v>1</v>
      </c>
      <c r="O33" s="124"/>
      <c r="P33" s="124"/>
      <c r="Q33" s="124"/>
      <c r="R33" s="125">
        <v>0.15</v>
      </c>
      <c r="S33" s="228">
        <f t="shared" si="1"/>
        <v>0</v>
      </c>
      <c r="T33" s="162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352" t="s">
        <v>126</v>
      </c>
      <c r="E34" s="351" t="s">
        <v>254</v>
      </c>
      <c r="F34" s="352" t="s">
        <v>728</v>
      </c>
      <c r="G34" s="350" t="s">
        <v>663</v>
      </c>
      <c r="H34" s="349">
        <v>1213</v>
      </c>
      <c r="I34" s="348" t="s">
        <v>722</v>
      </c>
      <c r="J34" s="362" t="s">
        <v>727</v>
      </c>
      <c r="K34" s="346"/>
      <c r="L34" s="198" t="s">
        <v>33</v>
      </c>
      <c r="M34" s="124" t="s">
        <v>121</v>
      </c>
      <c r="N34" s="202">
        <v>1</v>
      </c>
      <c r="O34" s="124"/>
      <c r="P34" s="124"/>
      <c r="Q34" s="124"/>
      <c r="R34" s="125">
        <v>0.1</v>
      </c>
      <c r="S34" s="228">
        <f t="shared" si="1"/>
        <v>0</v>
      </c>
      <c r="T34" s="162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3.5" thickBot="1">
      <c r="A35" s="196" t="s">
        <v>653</v>
      </c>
      <c r="B35" s="59" t="s">
        <v>115</v>
      </c>
      <c r="C35" s="191" t="s">
        <v>714</v>
      </c>
      <c r="D35" s="372" t="s">
        <v>126</v>
      </c>
      <c r="E35" s="373" t="s">
        <v>254</v>
      </c>
      <c r="F35" s="372" t="s">
        <v>728</v>
      </c>
      <c r="G35" s="375"/>
      <c r="H35" s="376">
        <v>1213</v>
      </c>
      <c r="I35" s="374" t="s">
        <v>722</v>
      </c>
      <c r="J35" s="373" t="s">
        <v>727</v>
      </c>
      <c r="K35" s="378"/>
      <c r="L35" s="60" t="s">
        <v>50</v>
      </c>
      <c r="M35" s="61" t="s">
        <v>664</v>
      </c>
      <c r="N35" s="61">
        <v>1</v>
      </c>
      <c r="O35" s="61"/>
      <c r="P35" s="61"/>
      <c r="Q35" s="61"/>
      <c r="R35" s="62">
        <v>3</v>
      </c>
      <c r="S35" s="229">
        <f t="shared" si="1"/>
        <v>0</v>
      </c>
      <c r="T35" s="163" t="s">
        <v>702</v>
      </c>
      <c r="U35" s="63"/>
      <c r="V35" s="63"/>
      <c r="W35" s="119"/>
      <c r="X35" s="119"/>
      <c r="Y35" s="170"/>
      <c r="Z35" s="65"/>
      <c r="AA35" s="63"/>
      <c r="AB35" s="187"/>
      <c r="AC35" s="233">
        <f t="shared" si="2"/>
        <v>0</v>
      </c>
      <c r="AD35" s="167"/>
      <c r="AE35" s="66"/>
    </row>
  </sheetData>
  <sheetProtection/>
  <protectedRanges>
    <protectedRange sqref="N4:P8 Q4:Q7" name="Plage5"/>
    <protectedRange sqref="T26:AB848" name="Plage3"/>
    <protectedRange sqref="B1:B2" name="Plage1"/>
    <protectedRange sqref="A26:R848" name="Plage2"/>
    <protectedRange sqref="AD26:AE848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35">
      <formula1>"INFO,MOB,VER,ROC,DIV,LAB,FRAG"</formula1>
    </dataValidation>
    <dataValidation type="list" allowBlank="1" showInputMessage="1" showErrorMessage="1" sqref="Y26:Y35">
      <formula1>"DOCBUR,DOCBIBLIO"</formula1>
    </dataValidation>
    <dataValidation type="list" allowBlank="1" showInputMessage="1" showErrorMessage="1" sqref="W26:X35 AD26:AD35 Q5 T26:T35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73"/>
  <sheetViews>
    <sheetView zoomScalePageLayoutView="0" workbookViewId="0" topLeftCell="A25">
      <selection activeCell="L57" sqref="L5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SUM($R$26:$R$945)+SUM($AB$26:$AB$945)</f>
        <v>15.242600000000014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SUMIF($L$26:$L$1018,"INFO",$R$26:$R$1018)</f>
        <v>6.2150000000000025</v>
      </c>
      <c r="P11" s="230">
        <f>SUMIF($L$26:$L$1018,"INFO",$S$26:$S$1018)</f>
        <v>5.549950000000001</v>
      </c>
      <c r="Q11" s="231">
        <f>O11-P11</f>
        <v>0.6650500000000017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SUMIF($L$26:$L$1018,"MOB",$R$26:$R$1018)</f>
        <v>8.847600000000002</v>
      </c>
      <c r="P12" s="230">
        <f>SUMIF($L$26:$L$1018,"MOB",$S$26:$S$1018)</f>
        <v>0.47304</v>
      </c>
      <c r="Q12" s="231">
        <f aca="true" t="shared" si="0" ref="Q12:Q19">O12-P12</f>
        <v>8.374560000000002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SUMIF($L$26:$L$1011,"DIV",$R$26:$R$1011)</f>
        <v>0.18</v>
      </c>
      <c r="P13" s="230">
        <f>SUMIF($L$26:$L$1018,"DIV",$S$26:$S$1018)</f>
        <v>0</v>
      </c>
      <c r="Q13" s="231">
        <f t="shared" si="0"/>
        <v>0.18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SUMIF($L$26:$L$1011,"LAB",$R$26:$R$1011)</f>
        <v>0</v>
      </c>
      <c r="P14" s="230">
        <f>SUMIF($L$26:$L$1018,"LAB",$S$26:$S$1018)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SUMIF($L$26:$L$1011,"FRAG",$R$26:$R$1011)</f>
        <v>0</v>
      </c>
      <c r="P15" s="230">
        <f>SUMIF($L$26:$L$1018,"FRAG",$S$26:$S$1018)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SUMIF($L$26:$L$1011,"VER",$R$26:$R$1011)</f>
        <v>0</v>
      </c>
      <c r="P16" s="230">
        <f>SUMIF($L$26:$L$1018,"VER",$S$26:$S$1018)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SUMIF($L$26:$L$1018,"ROC",$R$26:$R$1018)</f>
        <v>0</v>
      </c>
      <c r="P17" s="230">
        <f>SUMIF($L$26:$L$1018,"ROC",$S$26:$S$1018)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SUMIF($Y$26:$Y$1018,"DOCBUR",$AB$26:$AB$1018)</f>
        <v>0</v>
      </c>
      <c r="P18" s="230">
        <f>SUMIF($Y$26:$Y$1018,"DOCBUR",$AC$26:$AC$1018)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SUMIF($Y$26:$Y$1018,"DOCBIBLIO",$AB$26:$AB$1018)</f>
        <v>0</v>
      </c>
      <c r="P19" s="230">
        <f>SUMIF($Y$26:$Y$1018,"DOCBIBLIO",$AC$26:$AC$1018)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352" t="s">
        <v>126</v>
      </c>
      <c r="E26" s="351" t="s">
        <v>255</v>
      </c>
      <c r="F26" s="352" t="s">
        <v>728</v>
      </c>
      <c r="G26" s="350" t="s">
        <v>665</v>
      </c>
      <c r="H26" s="363">
        <v>2223</v>
      </c>
      <c r="I26" s="368" t="s">
        <v>722</v>
      </c>
      <c r="J26" s="351" t="s">
        <v>732</v>
      </c>
      <c r="K26" s="369"/>
      <c r="L26" s="198" t="s">
        <v>33</v>
      </c>
      <c r="M26" s="202" t="s">
        <v>113</v>
      </c>
      <c r="N26" s="202">
        <v>1</v>
      </c>
      <c r="O26" s="202">
        <v>98</v>
      </c>
      <c r="P26" s="202">
        <v>51</v>
      </c>
      <c r="Q26" s="202">
        <v>200</v>
      </c>
      <c r="R26" s="203">
        <f>(O26*P26*Q26)/1000000</f>
        <v>0.9996</v>
      </c>
      <c r="S26" s="228">
        <f aca="true" t="shared" si="1" ref="S26:S35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41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352" t="s">
        <v>126</v>
      </c>
      <c r="E27" s="351" t="s">
        <v>255</v>
      </c>
      <c r="F27" s="352" t="s">
        <v>728</v>
      </c>
      <c r="G27" s="350" t="s">
        <v>666</v>
      </c>
      <c r="H27" s="363">
        <v>2223</v>
      </c>
      <c r="I27" s="368" t="s">
        <v>722</v>
      </c>
      <c r="J27" s="351" t="s">
        <v>732</v>
      </c>
      <c r="K27" s="369"/>
      <c r="L27" s="198" t="s">
        <v>33</v>
      </c>
      <c r="M27" s="202" t="s">
        <v>113</v>
      </c>
      <c r="N27" s="202">
        <v>1</v>
      </c>
      <c r="O27" s="202">
        <v>98</v>
      </c>
      <c r="P27" s="202">
        <v>51</v>
      </c>
      <c r="Q27" s="202">
        <v>200</v>
      </c>
      <c r="R27" s="203">
        <f aca="true" t="shared" si="3" ref="R27:R34">(O27*P27*Q27)/1000000</f>
        <v>0.9996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352" t="s">
        <v>126</v>
      </c>
      <c r="E28" s="351" t="s">
        <v>255</v>
      </c>
      <c r="F28" s="352" t="s">
        <v>728</v>
      </c>
      <c r="G28" s="350" t="s">
        <v>667</v>
      </c>
      <c r="H28" s="363">
        <v>2223</v>
      </c>
      <c r="I28" s="368" t="s">
        <v>722</v>
      </c>
      <c r="J28" s="351" t="s">
        <v>732</v>
      </c>
      <c r="K28" s="367"/>
      <c r="L28" s="198" t="s">
        <v>33</v>
      </c>
      <c r="M28" s="50" t="s">
        <v>113</v>
      </c>
      <c r="N28" s="202">
        <v>1</v>
      </c>
      <c r="O28" s="50">
        <v>120</v>
      </c>
      <c r="P28" s="50">
        <v>51</v>
      </c>
      <c r="Q28" s="50">
        <v>200</v>
      </c>
      <c r="R28" s="203">
        <f t="shared" si="3"/>
        <v>1.224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352" t="s">
        <v>126</v>
      </c>
      <c r="E29" s="351" t="s">
        <v>255</v>
      </c>
      <c r="F29" s="352" t="s">
        <v>728</v>
      </c>
      <c r="G29" s="350" t="s">
        <v>668</v>
      </c>
      <c r="H29" s="363">
        <v>2223</v>
      </c>
      <c r="I29" s="368" t="s">
        <v>722</v>
      </c>
      <c r="J29" s="351" t="s">
        <v>732</v>
      </c>
      <c r="K29" s="367"/>
      <c r="L29" s="198" t="s">
        <v>33</v>
      </c>
      <c r="M29" s="50" t="s">
        <v>113</v>
      </c>
      <c r="N29" s="202">
        <v>1</v>
      </c>
      <c r="O29" s="50">
        <v>120</v>
      </c>
      <c r="P29" s="50">
        <v>51</v>
      </c>
      <c r="Q29" s="50">
        <v>200</v>
      </c>
      <c r="R29" s="203">
        <f t="shared" si="3"/>
        <v>1.224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352" t="s">
        <v>126</v>
      </c>
      <c r="E30" s="351" t="s">
        <v>255</v>
      </c>
      <c r="F30" s="352" t="s">
        <v>728</v>
      </c>
      <c r="G30" s="350" t="s">
        <v>669</v>
      </c>
      <c r="H30" s="363">
        <v>2223</v>
      </c>
      <c r="I30" s="368" t="s">
        <v>722</v>
      </c>
      <c r="J30" s="351" t="s">
        <v>732</v>
      </c>
      <c r="K30" s="369"/>
      <c r="L30" s="198" t="s">
        <v>33</v>
      </c>
      <c r="M30" s="202" t="s">
        <v>113</v>
      </c>
      <c r="N30" s="202">
        <v>1</v>
      </c>
      <c r="O30" s="202">
        <v>120</v>
      </c>
      <c r="P30" s="202">
        <v>40</v>
      </c>
      <c r="Q30" s="202">
        <v>200</v>
      </c>
      <c r="R30" s="203">
        <f t="shared" si="3"/>
        <v>0.96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352" t="s">
        <v>126</v>
      </c>
      <c r="E31" s="351" t="s">
        <v>255</v>
      </c>
      <c r="F31" s="352" t="s">
        <v>728</v>
      </c>
      <c r="G31" s="350" t="s">
        <v>670</v>
      </c>
      <c r="H31" s="363">
        <v>2223</v>
      </c>
      <c r="I31" s="368" t="s">
        <v>722</v>
      </c>
      <c r="J31" s="351" t="s">
        <v>732</v>
      </c>
      <c r="K31" s="367"/>
      <c r="L31" s="198" t="s">
        <v>33</v>
      </c>
      <c r="M31" s="202" t="s">
        <v>113</v>
      </c>
      <c r="N31" s="202">
        <v>1</v>
      </c>
      <c r="O31" s="202">
        <v>120</v>
      </c>
      <c r="P31" s="202">
        <v>40</v>
      </c>
      <c r="Q31" s="202">
        <v>200</v>
      </c>
      <c r="R31" s="203">
        <f t="shared" si="3"/>
        <v>0.96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352" t="s">
        <v>126</v>
      </c>
      <c r="E32" s="351" t="s">
        <v>255</v>
      </c>
      <c r="F32" s="353"/>
      <c r="G32" s="350" t="s">
        <v>671</v>
      </c>
      <c r="H32" s="364"/>
      <c r="I32" s="365"/>
      <c r="J32" s="366"/>
      <c r="K32" s="367" t="s">
        <v>726</v>
      </c>
      <c r="L32" s="198" t="s">
        <v>33</v>
      </c>
      <c r="M32" s="50" t="s">
        <v>107</v>
      </c>
      <c r="N32" s="202">
        <v>1</v>
      </c>
      <c r="O32" s="50">
        <v>120</v>
      </c>
      <c r="P32" s="50">
        <v>45</v>
      </c>
      <c r="Q32" s="50">
        <v>200</v>
      </c>
      <c r="R32" s="203">
        <f t="shared" si="3"/>
        <v>1.08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352" t="s">
        <v>126</v>
      </c>
      <c r="E33" s="351" t="s">
        <v>255</v>
      </c>
      <c r="F33" s="354"/>
      <c r="G33" s="350" t="s">
        <v>672</v>
      </c>
      <c r="H33" s="349"/>
      <c r="I33" s="348"/>
      <c r="J33" s="362"/>
      <c r="K33" s="346" t="s">
        <v>726</v>
      </c>
      <c r="L33" s="198" t="s">
        <v>33</v>
      </c>
      <c r="M33" s="124" t="s">
        <v>130</v>
      </c>
      <c r="N33" s="202">
        <v>1</v>
      </c>
      <c r="O33" s="124">
        <v>100</v>
      </c>
      <c r="P33" s="124">
        <v>45</v>
      </c>
      <c r="Q33" s="124">
        <v>200</v>
      </c>
      <c r="R33" s="203">
        <f t="shared" si="3"/>
        <v>0.9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352" t="s">
        <v>126</v>
      </c>
      <c r="E34" s="351" t="s">
        <v>255</v>
      </c>
      <c r="F34" s="354"/>
      <c r="G34" s="350" t="s">
        <v>673</v>
      </c>
      <c r="H34" s="349"/>
      <c r="I34" s="348"/>
      <c r="J34" s="362"/>
      <c r="K34" s="346" t="s">
        <v>742</v>
      </c>
      <c r="L34" s="198" t="s">
        <v>33</v>
      </c>
      <c r="M34" s="124" t="s">
        <v>114</v>
      </c>
      <c r="N34" s="202">
        <v>1</v>
      </c>
      <c r="O34" s="124">
        <v>80</v>
      </c>
      <c r="P34" s="124">
        <v>60</v>
      </c>
      <c r="Q34" s="124">
        <v>73</v>
      </c>
      <c r="R34" s="203">
        <f t="shared" si="3"/>
        <v>0.3504</v>
      </c>
      <c r="S34" s="228">
        <f t="shared" si="1"/>
        <v>0.3504</v>
      </c>
      <c r="T34" s="162" t="s">
        <v>102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 t="s">
        <v>714</v>
      </c>
      <c r="D35" s="352" t="s">
        <v>126</v>
      </c>
      <c r="E35" s="351" t="s">
        <v>255</v>
      </c>
      <c r="F35" s="354" t="s">
        <v>730</v>
      </c>
      <c r="G35" s="350" t="s">
        <v>674</v>
      </c>
      <c r="H35" s="349">
        <v>1323</v>
      </c>
      <c r="I35" s="348" t="s">
        <v>720</v>
      </c>
      <c r="J35" s="362" t="s">
        <v>727</v>
      </c>
      <c r="K35" s="346"/>
      <c r="L35" s="198" t="s">
        <v>50</v>
      </c>
      <c r="M35" s="124" t="s">
        <v>136</v>
      </c>
      <c r="N35" s="202">
        <v>1</v>
      </c>
      <c r="O35" s="124"/>
      <c r="P35" s="124"/>
      <c r="Q35" s="124"/>
      <c r="R35" s="125"/>
      <c r="S35" s="228">
        <f t="shared" si="1"/>
        <v>0</v>
      </c>
      <c r="T35" s="162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 t="s">
        <v>714</v>
      </c>
      <c r="D36" s="354" t="s">
        <v>126</v>
      </c>
      <c r="E36" s="351" t="s">
        <v>255</v>
      </c>
      <c r="F36" s="354"/>
      <c r="G36" s="350" t="s">
        <v>708</v>
      </c>
      <c r="H36" s="349"/>
      <c r="I36" s="348"/>
      <c r="J36" s="362"/>
      <c r="K36" s="346" t="s">
        <v>726</v>
      </c>
      <c r="L36" s="198" t="s">
        <v>34</v>
      </c>
      <c r="M36" s="124" t="s">
        <v>506</v>
      </c>
      <c r="N36" s="202">
        <v>1</v>
      </c>
      <c r="O36" s="124"/>
      <c r="P36" s="124"/>
      <c r="Q36" s="124"/>
      <c r="R36" s="203">
        <v>0.25</v>
      </c>
      <c r="S36" s="228">
        <f aca="true" t="shared" si="4" ref="S36:S71">IF(T36="O",R36,0)</f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 t="s">
        <v>714</v>
      </c>
      <c r="D37" s="352" t="s">
        <v>126</v>
      </c>
      <c r="E37" s="351" t="s">
        <v>255</v>
      </c>
      <c r="F37" s="354"/>
      <c r="G37" s="350" t="s">
        <v>710</v>
      </c>
      <c r="H37" s="349"/>
      <c r="I37" s="348"/>
      <c r="J37" s="362"/>
      <c r="K37" s="346" t="s">
        <v>726</v>
      </c>
      <c r="L37" s="123" t="s">
        <v>34</v>
      </c>
      <c r="M37" s="124" t="s">
        <v>506</v>
      </c>
      <c r="N37" s="124">
        <v>1</v>
      </c>
      <c r="O37" s="124"/>
      <c r="P37" s="124"/>
      <c r="Q37" s="124"/>
      <c r="R37" s="203">
        <v>0.15</v>
      </c>
      <c r="S37" s="228">
        <f t="shared" si="4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2" t="s">
        <v>714</v>
      </c>
      <c r="D38" s="312" t="s">
        <v>126</v>
      </c>
      <c r="E38" s="295" t="s">
        <v>255</v>
      </c>
      <c r="F38" s="122" t="s">
        <v>730</v>
      </c>
      <c r="G38" s="223"/>
      <c r="H38" s="303"/>
      <c r="I38" s="298"/>
      <c r="J38" s="194"/>
      <c r="K38" s="128" t="s">
        <v>742</v>
      </c>
      <c r="L38" s="303" t="s">
        <v>34</v>
      </c>
      <c r="M38" s="124" t="s">
        <v>506</v>
      </c>
      <c r="N38" s="202">
        <v>1</v>
      </c>
      <c r="O38" s="124"/>
      <c r="P38" s="124"/>
      <c r="Q38" s="124"/>
      <c r="R38" s="203">
        <v>0.25</v>
      </c>
      <c r="S38" s="305">
        <f>IF(T38="O",R38,0)</f>
        <v>0.25</v>
      </c>
      <c r="T38" s="306" t="s">
        <v>102</v>
      </c>
      <c r="U38" s="298"/>
      <c r="V38" s="298"/>
      <c r="W38" s="307"/>
      <c r="X38" s="307"/>
      <c r="Y38" s="308"/>
      <c r="Z38" s="129"/>
      <c r="AA38" s="298"/>
      <c r="AB38" s="309"/>
      <c r="AC38" s="310">
        <f>IF(AD38="O",AB38,0)</f>
        <v>0</v>
      </c>
      <c r="AD38" s="311"/>
      <c r="AE38" s="130"/>
    </row>
    <row r="39" spans="1:31" s="20" customFormat="1" ht="12.75">
      <c r="A39" s="196" t="s">
        <v>653</v>
      </c>
      <c r="B39" s="197" t="s">
        <v>115</v>
      </c>
      <c r="C39" s="192" t="s">
        <v>714</v>
      </c>
      <c r="D39" s="197" t="s">
        <v>126</v>
      </c>
      <c r="E39" s="192" t="s">
        <v>255</v>
      </c>
      <c r="F39" s="122"/>
      <c r="G39" s="223"/>
      <c r="H39" s="123"/>
      <c r="I39" s="126"/>
      <c r="J39" s="194"/>
      <c r="K39" s="128" t="s">
        <v>742</v>
      </c>
      <c r="L39" s="123" t="s">
        <v>34</v>
      </c>
      <c r="M39" s="124" t="s">
        <v>506</v>
      </c>
      <c r="N39" s="202">
        <v>1</v>
      </c>
      <c r="O39" s="124"/>
      <c r="P39" s="124"/>
      <c r="Q39" s="124"/>
      <c r="R39" s="203">
        <v>0.525</v>
      </c>
      <c r="S39" s="228">
        <f t="shared" si="4"/>
        <v>0.525</v>
      </c>
      <c r="T39" s="291" t="s">
        <v>102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ht="12.75">
      <c r="A40" s="196" t="s">
        <v>653</v>
      </c>
      <c r="B40" s="197" t="s">
        <v>115</v>
      </c>
      <c r="C40" s="192" t="s">
        <v>714</v>
      </c>
      <c r="D40" s="197" t="s">
        <v>126</v>
      </c>
      <c r="E40" s="192" t="s">
        <v>255</v>
      </c>
      <c r="F40" s="122"/>
      <c r="G40" s="223"/>
      <c r="H40" s="123"/>
      <c r="I40" s="126"/>
      <c r="J40" s="194"/>
      <c r="K40" s="128" t="s">
        <v>742</v>
      </c>
      <c r="L40" s="198" t="s">
        <v>34</v>
      </c>
      <c r="M40" s="124" t="s">
        <v>506</v>
      </c>
      <c r="N40" s="124">
        <v>1</v>
      </c>
      <c r="O40" s="124"/>
      <c r="P40" s="124"/>
      <c r="Q40" s="124"/>
      <c r="R40" s="125">
        <v>0.15</v>
      </c>
      <c r="S40" s="228">
        <f t="shared" si="4"/>
        <v>0.15</v>
      </c>
      <c r="T40" s="291" t="s">
        <v>102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290" t="s">
        <v>653</v>
      </c>
      <c r="B41" s="197" t="s">
        <v>115</v>
      </c>
      <c r="C41" s="192" t="s">
        <v>714</v>
      </c>
      <c r="D41" s="197" t="s">
        <v>126</v>
      </c>
      <c r="E41" s="192" t="s">
        <v>255</v>
      </c>
      <c r="F41" s="122"/>
      <c r="G41" s="223"/>
      <c r="H41" s="123"/>
      <c r="I41" s="126"/>
      <c r="J41" s="194"/>
      <c r="K41" s="128" t="s">
        <v>742</v>
      </c>
      <c r="L41" s="198" t="s">
        <v>34</v>
      </c>
      <c r="M41" s="124" t="s">
        <v>112</v>
      </c>
      <c r="N41" s="202">
        <v>1</v>
      </c>
      <c r="O41" s="124"/>
      <c r="P41" s="124"/>
      <c r="Q41" s="124"/>
      <c r="R41" s="203">
        <v>0.15</v>
      </c>
      <c r="S41" s="228">
        <f t="shared" si="4"/>
        <v>0.15</v>
      </c>
      <c r="T41" s="291" t="s">
        <v>102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57" t="s">
        <v>653</v>
      </c>
      <c r="B42" s="49" t="s">
        <v>115</v>
      </c>
      <c r="C42" s="192" t="s">
        <v>714</v>
      </c>
      <c r="D42" s="49" t="s">
        <v>126</v>
      </c>
      <c r="E42" s="192" t="s">
        <v>255</v>
      </c>
      <c r="F42" s="49"/>
      <c r="G42" s="224"/>
      <c r="H42" s="51"/>
      <c r="I42" s="53"/>
      <c r="J42" s="193"/>
      <c r="K42" s="128" t="s">
        <v>742</v>
      </c>
      <c r="L42" s="51" t="s">
        <v>34</v>
      </c>
      <c r="M42" s="50" t="s">
        <v>712</v>
      </c>
      <c r="N42" s="50">
        <v>1</v>
      </c>
      <c r="O42" s="50"/>
      <c r="P42" s="50"/>
      <c r="Q42" s="50"/>
      <c r="R42" s="52">
        <v>0.15</v>
      </c>
      <c r="S42" s="228">
        <f t="shared" si="4"/>
        <v>0.15</v>
      </c>
      <c r="T42" s="294" t="s">
        <v>102</v>
      </c>
      <c r="U42" s="53"/>
      <c r="V42" s="53"/>
      <c r="W42" s="118"/>
      <c r="X42" s="118"/>
      <c r="Y42" s="168"/>
      <c r="Z42" s="55"/>
      <c r="AA42" s="292"/>
      <c r="AB42" s="293"/>
      <c r="AC42" s="232"/>
      <c r="AD42" s="165"/>
      <c r="AE42" s="56"/>
    </row>
    <row r="43" spans="1:31" s="20" customFormat="1" ht="12.75">
      <c r="A43" s="196" t="s">
        <v>653</v>
      </c>
      <c r="B43" s="197" t="s">
        <v>115</v>
      </c>
      <c r="C43" s="192" t="s">
        <v>714</v>
      </c>
      <c r="D43" s="49" t="s">
        <v>126</v>
      </c>
      <c r="E43" s="192" t="s">
        <v>255</v>
      </c>
      <c r="F43" s="122"/>
      <c r="G43" s="223"/>
      <c r="H43" s="123"/>
      <c r="I43" s="126"/>
      <c r="J43" s="194"/>
      <c r="K43" s="128" t="s">
        <v>742</v>
      </c>
      <c r="L43" s="123" t="s">
        <v>34</v>
      </c>
      <c r="M43" s="124" t="s">
        <v>112</v>
      </c>
      <c r="N43" s="202">
        <v>1</v>
      </c>
      <c r="O43" s="124"/>
      <c r="P43" s="124"/>
      <c r="Q43" s="124"/>
      <c r="R43" s="125">
        <v>0.15</v>
      </c>
      <c r="S43" s="228">
        <f t="shared" si="4"/>
        <v>0.15</v>
      </c>
      <c r="T43" s="204" t="s">
        <v>102</v>
      </c>
      <c r="U43" s="126"/>
      <c r="V43" s="126"/>
      <c r="W43" s="127"/>
      <c r="X43" s="127"/>
      <c r="Y43" s="169"/>
      <c r="Z43" s="129"/>
      <c r="AA43" s="126"/>
      <c r="AB43" s="186"/>
      <c r="AC43" s="232">
        <f aca="true" t="shared" si="5" ref="AC43:AC58">IF(AD43="O",AB43,0)</f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192" t="s">
        <v>714</v>
      </c>
      <c r="D44" s="332" t="s">
        <v>126</v>
      </c>
      <c r="E44" s="333" t="s">
        <v>255</v>
      </c>
      <c r="F44" s="334"/>
      <c r="G44" s="335"/>
      <c r="H44" s="336"/>
      <c r="I44" s="337"/>
      <c r="J44" s="338"/>
      <c r="K44" s="342" t="s">
        <v>742</v>
      </c>
      <c r="L44" s="336" t="s">
        <v>34</v>
      </c>
      <c r="M44" s="334" t="s">
        <v>112</v>
      </c>
      <c r="N44" s="339">
        <v>1</v>
      </c>
      <c r="O44" s="124"/>
      <c r="P44" s="124"/>
      <c r="Q44" s="124"/>
      <c r="R44" s="125">
        <v>0.15</v>
      </c>
      <c r="S44" s="228">
        <f aca="true" t="shared" si="6" ref="S44:S55">IF(T44="O",R44,0)</f>
        <v>0.15</v>
      </c>
      <c r="T44" s="291" t="s">
        <v>102</v>
      </c>
      <c r="U44" s="330"/>
      <c r="V44" s="330"/>
      <c r="W44" s="331"/>
      <c r="X44" s="331"/>
      <c r="Y44" s="308"/>
      <c r="Z44" s="129"/>
      <c r="AA44" s="330"/>
      <c r="AB44" s="329"/>
      <c r="AC44" s="232">
        <f t="shared" si="5"/>
        <v>0</v>
      </c>
      <c r="AD44" s="328"/>
      <c r="AE44" s="130"/>
    </row>
    <row r="45" spans="1:31" s="20" customFormat="1" ht="12.75">
      <c r="A45" s="196" t="s">
        <v>653</v>
      </c>
      <c r="B45" s="197" t="s">
        <v>115</v>
      </c>
      <c r="C45" s="192" t="s">
        <v>714</v>
      </c>
      <c r="D45" s="353" t="s">
        <v>126</v>
      </c>
      <c r="E45" s="351" t="s">
        <v>255</v>
      </c>
      <c r="F45" s="348"/>
      <c r="G45" s="350" t="s">
        <v>743</v>
      </c>
      <c r="H45" s="349"/>
      <c r="I45" s="348"/>
      <c r="J45" s="347"/>
      <c r="K45" s="346" t="s">
        <v>742</v>
      </c>
      <c r="L45" s="349" t="s">
        <v>34</v>
      </c>
      <c r="M45" s="354" t="s">
        <v>112</v>
      </c>
      <c r="N45" s="352">
        <v>1</v>
      </c>
      <c r="O45" s="124"/>
      <c r="P45" s="124"/>
      <c r="Q45" s="124"/>
      <c r="R45" s="203">
        <f>(O45*P45*Q45)/1000000</f>
        <v>0</v>
      </c>
      <c r="S45" s="228">
        <f t="shared" si="6"/>
        <v>0</v>
      </c>
      <c r="T45" s="204" t="s">
        <v>102</v>
      </c>
      <c r="U45" s="126"/>
      <c r="V45" s="126"/>
      <c r="W45" s="127"/>
      <c r="X45" s="127"/>
      <c r="Y45" s="308"/>
      <c r="Z45" s="129"/>
      <c r="AA45" s="126"/>
      <c r="AB45" s="186"/>
      <c r="AC45" s="232">
        <f t="shared" si="5"/>
        <v>0</v>
      </c>
      <c r="AD45" s="166"/>
      <c r="AE45" s="130"/>
    </row>
    <row r="46" spans="1:31" s="20" customFormat="1" ht="12.75">
      <c r="A46" s="196" t="s">
        <v>653</v>
      </c>
      <c r="B46" s="197" t="s">
        <v>115</v>
      </c>
      <c r="C46" s="192" t="s">
        <v>714</v>
      </c>
      <c r="D46" s="353" t="s">
        <v>126</v>
      </c>
      <c r="E46" s="351" t="s">
        <v>255</v>
      </c>
      <c r="F46" s="354"/>
      <c r="G46" s="350" t="s">
        <v>746</v>
      </c>
      <c r="H46" s="359"/>
      <c r="I46" s="361"/>
      <c r="J46" s="362"/>
      <c r="K46" s="346" t="s">
        <v>742</v>
      </c>
      <c r="L46" s="359" t="s">
        <v>34</v>
      </c>
      <c r="M46" s="354" t="s">
        <v>112</v>
      </c>
      <c r="N46" s="352">
        <v>1</v>
      </c>
      <c r="O46" s="124"/>
      <c r="P46" s="124"/>
      <c r="Q46" s="124"/>
      <c r="R46" s="125">
        <v>0.15</v>
      </c>
      <c r="S46" s="228">
        <f t="shared" si="6"/>
        <v>0.15</v>
      </c>
      <c r="T46" s="355" t="s">
        <v>102</v>
      </c>
      <c r="U46" s="330"/>
      <c r="V46" s="330"/>
      <c r="W46" s="331"/>
      <c r="X46" s="331"/>
      <c r="Y46" s="308"/>
      <c r="Z46" s="129"/>
      <c r="AA46" s="330"/>
      <c r="AB46" s="329"/>
      <c r="AC46" s="232">
        <f t="shared" si="5"/>
        <v>0</v>
      </c>
      <c r="AD46" s="328"/>
      <c r="AE46" s="130"/>
    </row>
    <row r="47" spans="1:31" s="20" customFormat="1" ht="12.75">
      <c r="A47" s="196" t="s">
        <v>653</v>
      </c>
      <c r="B47" s="197" t="s">
        <v>115</v>
      </c>
      <c r="C47" s="192" t="s">
        <v>714</v>
      </c>
      <c r="D47" s="353" t="s">
        <v>126</v>
      </c>
      <c r="E47" s="351" t="s">
        <v>255</v>
      </c>
      <c r="F47" s="354"/>
      <c r="G47" s="350" t="s">
        <v>749</v>
      </c>
      <c r="H47" s="349"/>
      <c r="I47" s="348"/>
      <c r="J47" s="362"/>
      <c r="K47" s="346" t="s">
        <v>742</v>
      </c>
      <c r="L47" s="363" t="s">
        <v>34</v>
      </c>
      <c r="M47" s="354" t="s">
        <v>112</v>
      </c>
      <c r="N47" s="352">
        <v>1</v>
      </c>
      <c r="O47" s="124"/>
      <c r="P47" s="124"/>
      <c r="Q47" s="124"/>
      <c r="R47" s="125">
        <v>0.15</v>
      </c>
      <c r="S47" s="228">
        <f t="shared" si="6"/>
        <v>0.15</v>
      </c>
      <c r="T47" s="204" t="s">
        <v>102</v>
      </c>
      <c r="U47" s="126"/>
      <c r="V47" s="126"/>
      <c r="W47" s="127"/>
      <c r="X47" s="127"/>
      <c r="Y47" s="308"/>
      <c r="Z47" s="129"/>
      <c r="AA47" s="126"/>
      <c r="AB47" s="186"/>
      <c r="AC47" s="232">
        <f t="shared" si="5"/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192" t="s">
        <v>714</v>
      </c>
      <c r="D48" s="353" t="s">
        <v>126</v>
      </c>
      <c r="E48" s="351" t="s">
        <v>255</v>
      </c>
      <c r="F48" s="354"/>
      <c r="G48" s="350" t="s">
        <v>751</v>
      </c>
      <c r="H48" s="349"/>
      <c r="I48" s="348"/>
      <c r="J48" s="362"/>
      <c r="K48" s="346" t="s">
        <v>742</v>
      </c>
      <c r="L48" s="363" t="s">
        <v>34</v>
      </c>
      <c r="M48" s="354" t="s">
        <v>111</v>
      </c>
      <c r="N48" s="352">
        <v>1</v>
      </c>
      <c r="O48" s="124"/>
      <c r="P48" s="124"/>
      <c r="Q48" s="124"/>
      <c r="R48" s="125">
        <v>0.15</v>
      </c>
      <c r="S48" s="228">
        <f t="shared" si="6"/>
        <v>0.15</v>
      </c>
      <c r="T48" s="204" t="s">
        <v>102</v>
      </c>
      <c r="U48" s="126"/>
      <c r="V48" s="126"/>
      <c r="W48" s="127"/>
      <c r="X48" s="127"/>
      <c r="Y48" s="308"/>
      <c r="Z48" s="129"/>
      <c r="AA48" s="126"/>
      <c r="AB48" s="186"/>
      <c r="AC48" s="232">
        <f t="shared" si="5"/>
        <v>0</v>
      </c>
      <c r="AD48" s="166"/>
      <c r="AE48" s="130"/>
    </row>
    <row r="49" spans="1:31" s="20" customFormat="1" ht="12.75">
      <c r="A49" s="196" t="s">
        <v>653</v>
      </c>
      <c r="B49" s="197" t="s">
        <v>115</v>
      </c>
      <c r="C49" s="192" t="s">
        <v>714</v>
      </c>
      <c r="D49" s="353" t="s">
        <v>126</v>
      </c>
      <c r="E49" s="351" t="s">
        <v>255</v>
      </c>
      <c r="F49" s="354"/>
      <c r="G49" s="350" t="s">
        <v>750</v>
      </c>
      <c r="H49" s="349"/>
      <c r="I49" s="348"/>
      <c r="J49" s="362"/>
      <c r="K49" s="346" t="s">
        <v>742</v>
      </c>
      <c r="L49" s="363" t="s">
        <v>34</v>
      </c>
      <c r="M49" s="354" t="s">
        <v>111</v>
      </c>
      <c r="N49" s="352">
        <v>1</v>
      </c>
      <c r="O49" s="124"/>
      <c r="P49" s="124"/>
      <c r="Q49" s="124"/>
      <c r="R49" s="125">
        <v>0.15</v>
      </c>
      <c r="S49" s="228">
        <f t="shared" si="6"/>
        <v>0.15</v>
      </c>
      <c r="T49" s="204" t="s">
        <v>102</v>
      </c>
      <c r="U49" s="126"/>
      <c r="V49" s="126"/>
      <c r="W49" s="127"/>
      <c r="X49" s="127"/>
      <c r="Y49" s="308"/>
      <c r="Z49" s="129"/>
      <c r="AA49" s="126"/>
      <c r="AB49" s="186"/>
      <c r="AC49" s="232">
        <f t="shared" si="5"/>
        <v>0</v>
      </c>
      <c r="AD49" s="166"/>
      <c r="AE49" s="130"/>
    </row>
    <row r="50" spans="1:31" s="20" customFormat="1" ht="12.75">
      <c r="A50" s="196" t="s">
        <v>653</v>
      </c>
      <c r="B50" s="197" t="s">
        <v>115</v>
      </c>
      <c r="C50" s="192" t="s">
        <v>714</v>
      </c>
      <c r="D50" s="353" t="s">
        <v>126</v>
      </c>
      <c r="E50" s="351" t="s">
        <v>255</v>
      </c>
      <c r="F50" s="348"/>
      <c r="G50" s="350" t="s">
        <v>745</v>
      </c>
      <c r="H50" s="359"/>
      <c r="I50" s="361"/>
      <c r="J50" s="362"/>
      <c r="K50" s="346" t="s">
        <v>742</v>
      </c>
      <c r="L50" s="359" t="s">
        <v>34</v>
      </c>
      <c r="M50" s="354" t="s">
        <v>111</v>
      </c>
      <c r="N50" s="352">
        <v>1</v>
      </c>
      <c r="O50" s="124"/>
      <c r="P50" s="124"/>
      <c r="Q50" s="124"/>
      <c r="R50" s="125">
        <v>0.15</v>
      </c>
      <c r="S50" s="228">
        <f t="shared" si="6"/>
        <v>0.15</v>
      </c>
      <c r="T50" s="355" t="s">
        <v>102</v>
      </c>
      <c r="U50" s="330"/>
      <c r="V50" s="330"/>
      <c r="W50" s="331"/>
      <c r="X50" s="331"/>
      <c r="Y50" s="308"/>
      <c r="Z50" s="129"/>
      <c r="AA50" s="330"/>
      <c r="AB50" s="329"/>
      <c r="AC50" s="232">
        <f t="shared" si="5"/>
        <v>0</v>
      </c>
      <c r="AD50" s="328"/>
      <c r="AE50" s="130"/>
    </row>
    <row r="51" spans="1:31" s="20" customFormat="1" ht="12.75">
      <c r="A51" s="196" t="s">
        <v>653</v>
      </c>
      <c r="B51" s="197" t="s">
        <v>115</v>
      </c>
      <c r="C51" s="192" t="s">
        <v>714</v>
      </c>
      <c r="D51" s="353" t="s">
        <v>126</v>
      </c>
      <c r="E51" s="351" t="s">
        <v>255</v>
      </c>
      <c r="F51" s="354"/>
      <c r="G51" s="350" t="s">
        <v>747</v>
      </c>
      <c r="H51" s="349"/>
      <c r="I51" s="348"/>
      <c r="J51" s="362"/>
      <c r="K51" s="346" t="s">
        <v>742</v>
      </c>
      <c r="L51" s="349" t="s">
        <v>34</v>
      </c>
      <c r="M51" s="354" t="s">
        <v>111</v>
      </c>
      <c r="N51" s="352">
        <v>1</v>
      </c>
      <c r="O51" s="124"/>
      <c r="P51" s="124"/>
      <c r="Q51" s="124"/>
      <c r="R51" s="125">
        <v>0.15</v>
      </c>
      <c r="S51" s="228">
        <f t="shared" si="6"/>
        <v>0.15</v>
      </c>
      <c r="T51" s="204" t="s">
        <v>102</v>
      </c>
      <c r="U51" s="126"/>
      <c r="V51" s="126"/>
      <c r="W51" s="127"/>
      <c r="X51" s="127"/>
      <c r="Y51" s="308"/>
      <c r="Z51" s="129"/>
      <c r="AA51" s="126"/>
      <c r="AB51" s="186"/>
      <c r="AC51" s="232">
        <f t="shared" si="5"/>
        <v>0</v>
      </c>
      <c r="AD51" s="166"/>
      <c r="AE51" s="130"/>
    </row>
    <row r="52" spans="1:31" s="20" customFormat="1" ht="12.75">
      <c r="A52" s="196" t="s">
        <v>653</v>
      </c>
      <c r="B52" s="197" t="s">
        <v>115</v>
      </c>
      <c r="C52" s="192" t="s">
        <v>714</v>
      </c>
      <c r="D52" s="353" t="s">
        <v>126</v>
      </c>
      <c r="E52" s="351" t="s">
        <v>255</v>
      </c>
      <c r="F52" s="354"/>
      <c r="G52" s="350" t="s">
        <v>748</v>
      </c>
      <c r="H52" s="349"/>
      <c r="I52" s="348"/>
      <c r="J52" s="362"/>
      <c r="K52" s="346" t="s">
        <v>742</v>
      </c>
      <c r="L52" s="363" t="s">
        <v>34</v>
      </c>
      <c r="M52" s="354" t="s">
        <v>111</v>
      </c>
      <c r="N52" s="352">
        <v>1</v>
      </c>
      <c r="O52" s="124"/>
      <c r="P52" s="124"/>
      <c r="Q52" s="124"/>
      <c r="R52" s="125">
        <v>0.15</v>
      </c>
      <c r="S52" s="228">
        <f t="shared" si="6"/>
        <v>0.15</v>
      </c>
      <c r="T52" s="204" t="s">
        <v>102</v>
      </c>
      <c r="U52" s="126"/>
      <c r="V52" s="126"/>
      <c r="W52" s="127"/>
      <c r="X52" s="127"/>
      <c r="Y52" s="308"/>
      <c r="Z52" s="129"/>
      <c r="AA52" s="126"/>
      <c r="AB52" s="186"/>
      <c r="AC52" s="232">
        <f t="shared" si="5"/>
        <v>0</v>
      </c>
      <c r="AD52" s="166"/>
      <c r="AE52" s="130"/>
    </row>
    <row r="53" spans="1:31" s="20" customFormat="1" ht="12.75">
      <c r="A53" s="196" t="s">
        <v>653</v>
      </c>
      <c r="B53" s="197" t="s">
        <v>115</v>
      </c>
      <c r="C53" s="192" t="s">
        <v>714</v>
      </c>
      <c r="D53" s="353" t="s">
        <v>126</v>
      </c>
      <c r="E53" s="351" t="s">
        <v>255</v>
      </c>
      <c r="F53" s="352"/>
      <c r="G53" s="350" t="s">
        <v>744</v>
      </c>
      <c r="H53" s="358"/>
      <c r="I53" s="357"/>
      <c r="J53" s="351"/>
      <c r="K53" s="356" t="s">
        <v>742</v>
      </c>
      <c r="L53" s="359" t="s">
        <v>34</v>
      </c>
      <c r="M53" s="354" t="s">
        <v>111</v>
      </c>
      <c r="N53" s="352">
        <v>1</v>
      </c>
      <c r="O53" s="124"/>
      <c r="P53" s="124"/>
      <c r="Q53" s="124"/>
      <c r="R53" s="125">
        <v>0.15</v>
      </c>
      <c r="S53" s="228">
        <f t="shared" si="6"/>
        <v>0.15</v>
      </c>
      <c r="T53" s="355" t="s">
        <v>102</v>
      </c>
      <c r="U53" s="330"/>
      <c r="V53" s="330"/>
      <c r="W53" s="331"/>
      <c r="X53" s="331"/>
      <c r="Y53" s="308"/>
      <c r="Z53" s="129"/>
      <c r="AA53" s="330"/>
      <c r="AB53" s="329"/>
      <c r="AC53" s="232">
        <f t="shared" si="5"/>
        <v>0</v>
      </c>
      <c r="AD53" s="328"/>
      <c r="AE53" s="130"/>
    </row>
    <row r="54" spans="1:31" s="20" customFormat="1" ht="12.75">
      <c r="A54" s="196" t="s">
        <v>653</v>
      </c>
      <c r="B54" s="197" t="s">
        <v>115</v>
      </c>
      <c r="C54" s="192" t="s">
        <v>714</v>
      </c>
      <c r="D54" s="332" t="s">
        <v>126</v>
      </c>
      <c r="E54" s="333" t="s">
        <v>255</v>
      </c>
      <c r="F54" s="341"/>
      <c r="G54" s="335"/>
      <c r="H54" s="340"/>
      <c r="I54" s="341"/>
      <c r="J54" s="344"/>
      <c r="K54" s="342" t="s">
        <v>742</v>
      </c>
      <c r="L54" s="343" t="s">
        <v>34</v>
      </c>
      <c r="M54" s="334" t="s">
        <v>741</v>
      </c>
      <c r="N54" s="339">
        <v>1</v>
      </c>
      <c r="O54" s="124"/>
      <c r="P54" s="124"/>
      <c r="Q54" s="124"/>
      <c r="R54" s="203">
        <v>0.15</v>
      </c>
      <c r="S54" s="228">
        <f t="shared" si="6"/>
        <v>0.15</v>
      </c>
      <c r="T54" s="204" t="s">
        <v>102</v>
      </c>
      <c r="U54" s="126"/>
      <c r="V54" s="126"/>
      <c r="W54" s="127"/>
      <c r="X54" s="127"/>
      <c r="Y54" s="308"/>
      <c r="Z54" s="129"/>
      <c r="AA54" s="126"/>
      <c r="AB54" s="186"/>
      <c r="AC54" s="232">
        <f t="shared" si="5"/>
        <v>0</v>
      </c>
      <c r="AD54" s="166"/>
      <c r="AE54" s="130"/>
    </row>
    <row r="55" spans="1:31" s="20" customFormat="1" ht="12.75">
      <c r="A55" s="196" t="s">
        <v>653</v>
      </c>
      <c r="B55" s="197" t="s">
        <v>115</v>
      </c>
      <c r="C55" s="192" t="s">
        <v>714</v>
      </c>
      <c r="D55" s="332" t="s">
        <v>126</v>
      </c>
      <c r="E55" s="333" t="s">
        <v>255</v>
      </c>
      <c r="F55" s="334"/>
      <c r="G55" s="335"/>
      <c r="H55" s="336"/>
      <c r="I55" s="337"/>
      <c r="J55" s="338"/>
      <c r="K55" s="342" t="s">
        <v>742</v>
      </c>
      <c r="L55" s="336" t="s">
        <v>34</v>
      </c>
      <c r="M55" s="334" t="s">
        <v>111</v>
      </c>
      <c r="N55" s="339">
        <v>1</v>
      </c>
      <c r="O55" s="124"/>
      <c r="P55" s="124"/>
      <c r="Q55" s="124"/>
      <c r="R55" s="125">
        <v>0.15</v>
      </c>
      <c r="S55" s="228">
        <f t="shared" si="6"/>
        <v>0.15</v>
      </c>
      <c r="T55" s="291" t="s">
        <v>102</v>
      </c>
      <c r="U55" s="330"/>
      <c r="V55" s="330"/>
      <c r="W55" s="331"/>
      <c r="X55" s="331"/>
      <c r="Y55" s="308"/>
      <c r="Z55" s="129"/>
      <c r="AA55" s="330"/>
      <c r="AB55" s="329"/>
      <c r="AC55" s="232">
        <f t="shared" si="5"/>
        <v>0</v>
      </c>
      <c r="AD55" s="328"/>
      <c r="AE55" s="130"/>
    </row>
    <row r="56" spans="1:31" s="20" customFormat="1" ht="12.75">
      <c r="A56" s="196" t="s">
        <v>653</v>
      </c>
      <c r="B56" s="197" t="s">
        <v>115</v>
      </c>
      <c r="C56" s="192" t="s">
        <v>714</v>
      </c>
      <c r="D56" s="332" t="s">
        <v>126</v>
      </c>
      <c r="E56" s="333" t="s">
        <v>255</v>
      </c>
      <c r="F56" s="334"/>
      <c r="G56" s="335"/>
      <c r="H56" s="340"/>
      <c r="I56" s="341"/>
      <c r="J56" s="338"/>
      <c r="K56" s="342" t="s">
        <v>742</v>
      </c>
      <c r="L56" s="343" t="s">
        <v>33</v>
      </c>
      <c r="M56" s="334" t="s">
        <v>111</v>
      </c>
      <c r="N56" s="334">
        <v>1</v>
      </c>
      <c r="O56" s="124"/>
      <c r="P56" s="124"/>
      <c r="Q56" s="124"/>
      <c r="R56" s="203">
        <v>0.15</v>
      </c>
      <c r="S56" s="228">
        <f>IF(T56="O",'[2]Salle C235'!R36,0)</f>
        <v>0.12264</v>
      </c>
      <c r="T56" s="204" t="s">
        <v>102</v>
      </c>
      <c r="U56" s="126"/>
      <c r="V56" s="126"/>
      <c r="W56" s="127"/>
      <c r="X56" s="127"/>
      <c r="Y56" s="308"/>
      <c r="Z56" s="129"/>
      <c r="AA56" s="126"/>
      <c r="AB56" s="186"/>
      <c r="AC56" s="232">
        <f t="shared" si="5"/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192" t="s">
        <v>714</v>
      </c>
      <c r="D57" s="49" t="s">
        <v>126</v>
      </c>
      <c r="E57" s="192" t="s">
        <v>255</v>
      </c>
      <c r="F57" s="327"/>
      <c r="G57" s="223"/>
      <c r="H57" s="198"/>
      <c r="I57" s="199"/>
      <c r="J57" s="323"/>
      <c r="K57" s="128" t="s">
        <v>742</v>
      </c>
      <c r="L57" s="198" t="s">
        <v>34</v>
      </c>
      <c r="M57" s="124" t="s">
        <v>741</v>
      </c>
      <c r="N57" s="124">
        <v>1</v>
      </c>
      <c r="O57" s="124"/>
      <c r="P57" s="124"/>
      <c r="Q57" s="124"/>
      <c r="R57" s="125">
        <v>0.15</v>
      </c>
      <c r="S57" s="228">
        <f>IF(T57="O",R57,0)</f>
        <v>0.15</v>
      </c>
      <c r="T57" s="204" t="s">
        <v>102</v>
      </c>
      <c r="U57" s="126"/>
      <c r="V57" s="126"/>
      <c r="W57" s="127"/>
      <c r="X57" s="127"/>
      <c r="Y57" s="308"/>
      <c r="Z57" s="129"/>
      <c r="AA57" s="126"/>
      <c r="AB57" s="186"/>
      <c r="AC57" s="232">
        <f t="shared" si="5"/>
        <v>0</v>
      </c>
      <c r="AD57" s="166"/>
      <c r="AE57" s="130"/>
    </row>
    <row r="58" spans="1:31" s="20" customFormat="1" ht="12.75">
      <c r="A58" s="196" t="s">
        <v>653</v>
      </c>
      <c r="B58" s="197" t="s">
        <v>115</v>
      </c>
      <c r="C58" s="192" t="s">
        <v>714</v>
      </c>
      <c r="D58" s="49" t="s">
        <v>126</v>
      </c>
      <c r="E58" s="192" t="s">
        <v>255</v>
      </c>
      <c r="F58" s="122"/>
      <c r="G58" s="223"/>
      <c r="H58" s="123"/>
      <c r="I58" s="126"/>
      <c r="J58" s="194"/>
      <c r="K58" s="128" t="s">
        <v>742</v>
      </c>
      <c r="L58" s="198" t="s">
        <v>34</v>
      </c>
      <c r="M58" s="124" t="s">
        <v>111</v>
      </c>
      <c r="N58" s="124">
        <v>1</v>
      </c>
      <c r="O58" s="124"/>
      <c r="P58" s="124"/>
      <c r="Q58" s="124"/>
      <c r="R58" s="203">
        <v>0.15</v>
      </c>
      <c r="S58" s="228">
        <f t="shared" si="4"/>
        <v>0.15</v>
      </c>
      <c r="T58" s="291" t="s">
        <v>102</v>
      </c>
      <c r="U58" s="126"/>
      <c r="V58" s="126"/>
      <c r="W58" s="127"/>
      <c r="X58" s="127"/>
      <c r="Y58" s="169"/>
      <c r="Z58" s="129"/>
      <c r="AA58" s="126"/>
      <c r="AB58" s="186"/>
      <c r="AC58" s="232">
        <f t="shared" si="5"/>
        <v>0</v>
      </c>
      <c r="AD58" s="166"/>
      <c r="AE58" s="130"/>
    </row>
    <row r="59" spans="1:31" s="20" customFormat="1" ht="12.75">
      <c r="A59" s="196" t="s">
        <v>653</v>
      </c>
      <c r="B59" s="197" t="s">
        <v>115</v>
      </c>
      <c r="C59" s="192" t="s">
        <v>714</v>
      </c>
      <c r="D59" s="49" t="s">
        <v>126</v>
      </c>
      <c r="E59" s="192" t="s">
        <v>255</v>
      </c>
      <c r="F59" s="122"/>
      <c r="G59" s="223"/>
      <c r="H59" s="123"/>
      <c r="I59" s="126"/>
      <c r="J59" s="194"/>
      <c r="K59" s="128" t="s">
        <v>742</v>
      </c>
      <c r="L59" s="123" t="s">
        <v>34</v>
      </c>
      <c r="M59" s="124" t="s">
        <v>112</v>
      </c>
      <c r="N59" s="202">
        <v>1</v>
      </c>
      <c r="O59" s="124"/>
      <c r="P59" s="124"/>
      <c r="Q59" s="124"/>
      <c r="R59" s="125">
        <v>0.15</v>
      </c>
      <c r="S59" s="228">
        <f t="shared" si="4"/>
        <v>0.15</v>
      </c>
      <c r="T59" s="291" t="s">
        <v>102</v>
      </c>
      <c r="U59" s="126"/>
      <c r="V59" s="126"/>
      <c r="W59" s="127"/>
      <c r="X59" s="127"/>
      <c r="Y59" s="169"/>
      <c r="Z59" s="129"/>
      <c r="AA59" s="126"/>
      <c r="AB59" s="186"/>
      <c r="AC59" s="232">
        <f aca="true" t="shared" si="7" ref="AC59:AC71">IF(AD59="O",AB59,0)</f>
        <v>0</v>
      </c>
      <c r="AD59" s="166"/>
      <c r="AE59" s="130"/>
    </row>
    <row r="60" spans="1:31" s="20" customFormat="1" ht="12.75">
      <c r="A60" s="196" t="s">
        <v>653</v>
      </c>
      <c r="B60" s="197" t="s">
        <v>115</v>
      </c>
      <c r="C60" s="192" t="s">
        <v>714</v>
      </c>
      <c r="D60" s="49" t="s">
        <v>126</v>
      </c>
      <c r="E60" s="192" t="s">
        <v>255</v>
      </c>
      <c r="F60" s="122"/>
      <c r="G60" s="223"/>
      <c r="H60" s="123"/>
      <c r="I60" s="126"/>
      <c r="J60" s="194"/>
      <c r="K60" s="128" t="s">
        <v>742</v>
      </c>
      <c r="L60" s="123" t="s">
        <v>34</v>
      </c>
      <c r="M60" s="124" t="s">
        <v>111</v>
      </c>
      <c r="N60" s="202">
        <v>1</v>
      </c>
      <c r="O60" s="124"/>
      <c r="P60" s="124"/>
      <c r="Q60" s="124"/>
      <c r="R60" s="125">
        <v>0.15</v>
      </c>
      <c r="S60" s="228">
        <f t="shared" si="4"/>
        <v>0.15</v>
      </c>
      <c r="T60" s="291" t="s">
        <v>102</v>
      </c>
      <c r="U60" s="126"/>
      <c r="V60" s="126"/>
      <c r="W60" s="127"/>
      <c r="X60" s="127"/>
      <c r="Y60" s="169"/>
      <c r="Z60" s="129"/>
      <c r="AA60" s="126"/>
      <c r="AB60" s="186"/>
      <c r="AC60" s="232">
        <f t="shared" si="7"/>
        <v>0</v>
      </c>
      <c r="AD60" s="166"/>
      <c r="AE60" s="130"/>
    </row>
    <row r="61" spans="1:31" s="20" customFormat="1" ht="12.75">
      <c r="A61" s="196" t="s">
        <v>653</v>
      </c>
      <c r="B61" s="197" t="s">
        <v>115</v>
      </c>
      <c r="C61" s="192" t="s">
        <v>714</v>
      </c>
      <c r="D61" s="49" t="s">
        <v>126</v>
      </c>
      <c r="E61" s="192" t="s">
        <v>255</v>
      </c>
      <c r="F61" s="122"/>
      <c r="G61" s="223"/>
      <c r="H61" s="123"/>
      <c r="I61" s="126"/>
      <c r="J61" s="194"/>
      <c r="K61" s="128" t="s">
        <v>742</v>
      </c>
      <c r="L61" s="123" t="s">
        <v>34</v>
      </c>
      <c r="M61" s="124" t="s">
        <v>111</v>
      </c>
      <c r="N61" s="202">
        <v>1</v>
      </c>
      <c r="O61" s="124"/>
      <c r="P61" s="124"/>
      <c r="Q61" s="124"/>
      <c r="R61" s="125">
        <v>0.15</v>
      </c>
      <c r="S61" s="228">
        <f t="shared" si="4"/>
        <v>0.15</v>
      </c>
      <c r="T61" s="291" t="s">
        <v>102</v>
      </c>
      <c r="U61" s="126"/>
      <c r="V61" s="126"/>
      <c r="W61" s="127"/>
      <c r="X61" s="127"/>
      <c r="Y61" s="169"/>
      <c r="Z61" s="129"/>
      <c r="AA61" s="126"/>
      <c r="AB61" s="186"/>
      <c r="AC61" s="232">
        <f t="shared" si="7"/>
        <v>0</v>
      </c>
      <c r="AD61" s="166"/>
      <c r="AE61" s="130"/>
    </row>
    <row r="62" spans="1:31" s="20" customFormat="1" ht="12.75">
      <c r="A62" s="196" t="s">
        <v>653</v>
      </c>
      <c r="B62" s="197" t="s">
        <v>115</v>
      </c>
      <c r="C62" s="192" t="s">
        <v>714</v>
      </c>
      <c r="D62" s="49" t="s">
        <v>126</v>
      </c>
      <c r="E62" s="192" t="s">
        <v>255</v>
      </c>
      <c r="F62" s="122"/>
      <c r="G62" s="223"/>
      <c r="H62" s="123"/>
      <c r="I62" s="126"/>
      <c r="J62" s="194"/>
      <c r="K62" s="128" t="s">
        <v>742</v>
      </c>
      <c r="L62" s="123" t="s">
        <v>34</v>
      </c>
      <c r="M62" s="124" t="s">
        <v>111</v>
      </c>
      <c r="N62" s="202">
        <v>1</v>
      </c>
      <c r="O62" s="124"/>
      <c r="P62" s="124"/>
      <c r="Q62" s="124"/>
      <c r="R62" s="125">
        <v>0.15</v>
      </c>
      <c r="S62" s="228">
        <f t="shared" si="4"/>
        <v>0.15</v>
      </c>
      <c r="T62" s="291" t="s">
        <v>102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7"/>
        <v>0</v>
      </c>
      <c r="AD62" s="166"/>
      <c r="AE62" s="130"/>
    </row>
    <row r="63" spans="1:31" s="20" customFormat="1" ht="12.75">
      <c r="A63" s="196" t="s">
        <v>653</v>
      </c>
      <c r="B63" s="197" t="s">
        <v>115</v>
      </c>
      <c r="C63" s="192" t="s">
        <v>714</v>
      </c>
      <c r="D63" s="49" t="s">
        <v>126</v>
      </c>
      <c r="E63" s="192" t="s">
        <v>255</v>
      </c>
      <c r="F63" s="122"/>
      <c r="G63" s="223"/>
      <c r="H63" s="123"/>
      <c r="I63" s="126"/>
      <c r="J63" s="194"/>
      <c r="K63" s="128" t="s">
        <v>742</v>
      </c>
      <c r="L63" s="123" t="s">
        <v>34</v>
      </c>
      <c r="M63" s="124" t="s">
        <v>111</v>
      </c>
      <c r="N63" s="202">
        <v>1</v>
      </c>
      <c r="O63" s="124"/>
      <c r="P63" s="124"/>
      <c r="Q63" s="124"/>
      <c r="R63" s="125">
        <v>0.15</v>
      </c>
      <c r="S63" s="228">
        <f t="shared" si="4"/>
        <v>0.15</v>
      </c>
      <c r="T63" s="291" t="s">
        <v>102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7"/>
        <v>0</v>
      </c>
      <c r="AD63" s="166"/>
      <c r="AE63" s="130"/>
    </row>
    <row r="64" spans="1:31" s="20" customFormat="1" ht="12.75">
      <c r="A64" s="196" t="s">
        <v>653</v>
      </c>
      <c r="B64" s="197" t="s">
        <v>115</v>
      </c>
      <c r="C64" s="192" t="s">
        <v>714</v>
      </c>
      <c r="D64" s="49" t="s">
        <v>126</v>
      </c>
      <c r="E64" s="192" t="s">
        <v>255</v>
      </c>
      <c r="F64" s="122"/>
      <c r="G64" s="223"/>
      <c r="H64" s="123"/>
      <c r="I64" s="126"/>
      <c r="J64" s="194"/>
      <c r="K64" s="128" t="s">
        <v>742</v>
      </c>
      <c r="L64" s="123" t="s">
        <v>34</v>
      </c>
      <c r="M64" s="124" t="s">
        <v>111</v>
      </c>
      <c r="N64" s="202">
        <v>1</v>
      </c>
      <c r="O64" s="124"/>
      <c r="P64" s="124"/>
      <c r="Q64" s="124"/>
      <c r="R64" s="125">
        <v>0.15</v>
      </c>
      <c r="S64" s="228">
        <f t="shared" si="4"/>
        <v>0.15</v>
      </c>
      <c r="T64" s="291" t="s">
        <v>102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7"/>
        <v>0</v>
      </c>
      <c r="AD64" s="166"/>
      <c r="AE64" s="130"/>
    </row>
    <row r="65" spans="1:31" s="20" customFormat="1" ht="12.75">
      <c r="A65" s="196" t="s">
        <v>653</v>
      </c>
      <c r="B65" s="197" t="s">
        <v>115</v>
      </c>
      <c r="C65" s="192" t="s">
        <v>714</v>
      </c>
      <c r="D65" s="49" t="s">
        <v>126</v>
      </c>
      <c r="E65" s="192" t="s">
        <v>255</v>
      </c>
      <c r="F65" s="122"/>
      <c r="G65" s="223"/>
      <c r="H65" s="123"/>
      <c r="I65" s="126"/>
      <c r="J65" s="194"/>
      <c r="K65" s="128" t="s">
        <v>742</v>
      </c>
      <c r="L65" s="123" t="s">
        <v>34</v>
      </c>
      <c r="M65" s="124" t="s">
        <v>111</v>
      </c>
      <c r="N65" s="202">
        <v>1</v>
      </c>
      <c r="O65" s="124"/>
      <c r="P65" s="124"/>
      <c r="Q65" s="124"/>
      <c r="R65" s="125">
        <v>0.15</v>
      </c>
      <c r="S65" s="228">
        <f t="shared" si="4"/>
        <v>0.15</v>
      </c>
      <c r="T65" s="291" t="s">
        <v>102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7"/>
        <v>0</v>
      </c>
      <c r="AD65" s="166"/>
      <c r="AE65" s="130"/>
    </row>
    <row r="66" spans="1:31" s="20" customFormat="1" ht="12.75">
      <c r="A66" s="196" t="s">
        <v>653</v>
      </c>
      <c r="B66" s="197" t="s">
        <v>115</v>
      </c>
      <c r="C66" s="192" t="s">
        <v>714</v>
      </c>
      <c r="D66" s="49" t="s">
        <v>126</v>
      </c>
      <c r="E66" s="192" t="s">
        <v>255</v>
      </c>
      <c r="F66" s="122"/>
      <c r="G66" s="223"/>
      <c r="H66" s="123"/>
      <c r="I66" s="126"/>
      <c r="J66" s="194"/>
      <c r="K66" s="128" t="s">
        <v>742</v>
      </c>
      <c r="L66" s="123" t="s">
        <v>34</v>
      </c>
      <c r="M66" s="124" t="s">
        <v>111</v>
      </c>
      <c r="N66" s="202">
        <v>1</v>
      </c>
      <c r="O66" s="124"/>
      <c r="P66" s="124"/>
      <c r="Q66" s="124"/>
      <c r="R66" s="125">
        <v>0.15</v>
      </c>
      <c r="S66" s="228">
        <f t="shared" si="4"/>
        <v>0.15</v>
      </c>
      <c r="T66" s="291" t="s">
        <v>102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7"/>
        <v>0</v>
      </c>
      <c r="AD66" s="166"/>
      <c r="AE66" s="130"/>
    </row>
    <row r="67" spans="1:31" s="20" customFormat="1" ht="12.75">
      <c r="A67" s="196" t="s">
        <v>653</v>
      </c>
      <c r="B67" s="197" t="s">
        <v>115</v>
      </c>
      <c r="C67" s="192" t="s">
        <v>714</v>
      </c>
      <c r="D67" s="49" t="s">
        <v>126</v>
      </c>
      <c r="E67" s="192" t="s">
        <v>255</v>
      </c>
      <c r="F67" s="122"/>
      <c r="G67" s="223"/>
      <c r="H67" s="123"/>
      <c r="I67" s="126"/>
      <c r="J67" s="194"/>
      <c r="K67" s="128" t="s">
        <v>742</v>
      </c>
      <c r="L67" s="123" t="s">
        <v>34</v>
      </c>
      <c r="M67" s="124" t="s">
        <v>111</v>
      </c>
      <c r="N67" s="202">
        <v>1</v>
      </c>
      <c r="O67" s="124"/>
      <c r="P67" s="124"/>
      <c r="Q67" s="124"/>
      <c r="R67" s="125">
        <v>0.15</v>
      </c>
      <c r="S67" s="228">
        <f t="shared" si="4"/>
        <v>0.15</v>
      </c>
      <c r="T67" s="291" t="s">
        <v>102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7"/>
        <v>0</v>
      </c>
      <c r="AD67" s="166"/>
      <c r="AE67" s="130"/>
    </row>
    <row r="68" spans="1:31" s="20" customFormat="1" ht="12.75">
      <c r="A68" s="196" t="s">
        <v>653</v>
      </c>
      <c r="B68" s="197" t="s">
        <v>115</v>
      </c>
      <c r="C68" s="192" t="s">
        <v>714</v>
      </c>
      <c r="D68" s="49" t="s">
        <v>126</v>
      </c>
      <c r="E68" s="192" t="s">
        <v>255</v>
      </c>
      <c r="F68" s="122"/>
      <c r="G68" s="223"/>
      <c r="H68" s="123"/>
      <c r="I68" s="126"/>
      <c r="J68" s="194"/>
      <c r="K68" s="128" t="s">
        <v>742</v>
      </c>
      <c r="L68" s="123" t="s">
        <v>34</v>
      </c>
      <c r="M68" s="124" t="s">
        <v>111</v>
      </c>
      <c r="N68" s="202">
        <v>1</v>
      </c>
      <c r="O68" s="124"/>
      <c r="P68" s="124"/>
      <c r="Q68" s="124"/>
      <c r="R68" s="125">
        <v>0.15</v>
      </c>
      <c r="S68" s="228">
        <f t="shared" si="4"/>
        <v>0.15</v>
      </c>
      <c r="T68" s="291" t="s">
        <v>102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7"/>
        <v>0</v>
      </c>
      <c r="AD68" s="166"/>
      <c r="AE68" s="130"/>
    </row>
    <row r="69" spans="1:31" s="20" customFormat="1" ht="12.75">
      <c r="A69" s="196" t="s">
        <v>653</v>
      </c>
      <c r="B69" s="197" t="s">
        <v>115</v>
      </c>
      <c r="C69" s="192" t="s">
        <v>714</v>
      </c>
      <c r="D69" s="49" t="s">
        <v>126</v>
      </c>
      <c r="E69" s="192" t="s">
        <v>255</v>
      </c>
      <c r="F69" s="122"/>
      <c r="G69" s="223"/>
      <c r="H69" s="123"/>
      <c r="I69" s="126"/>
      <c r="J69" s="194"/>
      <c r="K69" s="128" t="s">
        <v>742</v>
      </c>
      <c r="L69" s="123" t="s">
        <v>34</v>
      </c>
      <c r="M69" s="124" t="s">
        <v>111</v>
      </c>
      <c r="N69" s="202">
        <v>1</v>
      </c>
      <c r="O69" s="124"/>
      <c r="P69" s="124"/>
      <c r="Q69" s="124"/>
      <c r="R69" s="125">
        <v>0.15</v>
      </c>
      <c r="S69" s="228">
        <f t="shared" si="4"/>
        <v>0.15</v>
      </c>
      <c r="T69" s="291" t="s">
        <v>102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7"/>
        <v>0</v>
      </c>
      <c r="AD69" s="166"/>
      <c r="AE69" s="130"/>
    </row>
    <row r="70" spans="1:31" s="20" customFormat="1" ht="12.75">
      <c r="A70" s="196" t="s">
        <v>653</v>
      </c>
      <c r="B70" s="197" t="s">
        <v>115</v>
      </c>
      <c r="C70" s="192" t="s">
        <v>714</v>
      </c>
      <c r="D70" s="49" t="s">
        <v>126</v>
      </c>
      <c r="E70" s="192" t="s">
        <v>255</v>
      </c>
      <c r="F70" s="122"/>
      <c r="G70" s="223"/>
      <c r="H70" s="123"/>
      <c r="I70" s="126"/>
      <c r="J70" s="194"/>
      <c r="K70" s="128" t="s">
        <v>742</v>
      </c>
      <c r="L70" s="123" t="s">
        <v>34</v>
      </c>
      <c r="M70" s="124" t="s">
        <v>111</v>
      </c>
      <c r="N70" s="202">
        <v>1</v>
      </c>
      <c r="O70" s="124"/>
      <c r="P70" s="124"/>
      <c r="Q70" s="124"/>
      <c r="R70" s="125">
        <v>0.15</v>
      </c>
      <c r="S70" s="228">
        <f t="shared" si="4"/>
        <v>0.15</v>
      </c>
      <c r="T70" s="291" t="s">
        <v>102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7"/>
        <v>0</v>
      </c>
      <c r="AD70" s="166"/>
      <c r="AE70" s="130"/>
    </row>
    <row r="71" spans="1:31" s="20" customFormat="1" ht="12.75">
      <c r="A71" s="196" t="s">
        <v>653</v>
      </c>
      <c r="B71" s="197" t="s">
        <v>115</v>
      </c>
      <c r="C71" s="192" t="s">
        <v>714</v>
      </c>
      <c r="D71" s="49" t="s">
        <v>126</v>
      </c>
      <c r="E71" s="192" t="s">
        <v>255</v>
      </c>
      <c r="F71" s="122"/>
      <c r="G71" s="223"/>
      <c r="H71" s="123"/>
      <c r="I71" s="126"/>
      <c r="J71" s="194"/>
      <c r="K71" s="128" t="s">
        <v>742</v>
      </c>
      <c r="L71" s="123" t="s">
        <v>34</v>
      </c>
      <c r="M71" s="124" t="s">
        <v>111</v>
      </c>
      <c r="N71" s="202">
        <v>1</v>
      </c>
      <c r="O71" s="124"/>
      <c r="P71" s="124"/>
      <c r="Q71" s="124"/>
      <c r="R71" s="125">
        <v>0.15</v>
      </c>
      <c r="S71" s="228">
        <f t="shared" si="4"/>
        <v>0.15</v>
      </c>
      <c r="T71" s="291" t="s">
        <v>102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7"/>
        <v>0</v>
      </c>
      <c r="AD71" s="166"/>
      <c r="AE71" s="130"/>
    </row>
    <row r="72" spans="1:31" s="20" customFormat="1" ht="12.75">
      <c r="A72" s="196" t="s">
        <v>653</v>
      </c>
      <c r="B72" s="197" t="s">
        <v>115</v>
      </c>
      <c r="C72" s="192" t="s">
        <v>714</v>
      </c>
      <c r="D72" s="49" t="s">
        <v>126</v>
      </c>
      <c r="E72" s="192" t="s">
        <v>255</v>
      </c>
      <c r="F72" s="122"/>
      <c r="G72" s="223"/>
      <c r="H72" s="123"/>
      <c r="I72" s="126"/>
      <c r="J72" s="194"/>
      <c r="K72" s="128" t="s">
        <v>742</v>
      </c>
      <c r="L72" s="198" t="s">
        <v>34</v>
      </c>
      <c r="M72" s="124" t="s">
        <v>711</v>
      </c>
      <c r="N72" s="124">
        <v>1</v>
      </c>
      <c r="O72" s="124">
        <v>80</v>
      </c>
      <c r="P72" s="124">
        <v>75</v>
      </c>
      <c r="Q72" s="124">
        <v>90</v>
      </c>
      <c r="R72" s="125">
        <f>(O72*P72*Q72)/1000000</f>
        <v>0.54</v>
      </c>
      <c r="S72" s="228">
        <f>IF(T72="O",'[2]Couloir'!R57,0)</f>
        <v>0.27495</v>
      </c>
      <c r="T72" s="291" t="s">
        <v>102</v>
      </c>
      <c r="U72" s="126"/>
      <c r="V72" s="126"/>
      <c r="W72" s="127"/>
      <c r="X72" s="127"/>
      <c r="Y72" s="169"/>
      <c r="Z72" s="129"/>
      <c r="AA72" s="126"/>
      <c r="AB72" s="186"/>
      <c r="AC72" s="232">
        <f>IF(AD72="O",AB72,0)</f>
        <v>0</v>
      </c>
      <c r="AD72" s="166"/>
      <c r="AE72" s="130"/>
    </row>
    <row r="73" spans="1:31" s="20" customFormat="1" ht="13.5" thickBot="1">
      <c r="A73" s="196" t="s">
        <v>653</v>
      </c>
      <c r="B73" s="59" t="s">
        <v>115</v>
      </c>
      <c r="C73" s="296" t="s">
        <v>714</v>
      </c>
      <c r="D73" s="372" t="s">
        <v>126</v>
      </c>
      <c r="E73" s="373" t="s">
        <v>255</v>
      </c>
      <c r="F73" s="372" t="s">
        <v>730</v>
      </c>
      <c r="G73" s="375"/>
      <c r="H73" s="376">
        <v>1323</v>
      </c>
      <c r="I73" s="374" t="s">
        <v>720</v>
      </c>
      <c r="J73" s="373" t="s">
        <v>727</v>
      </c>
      <c r="K73" s="378"/>
      <c r="L73" s="60" t="s">
        <v>50</v>
      </c>
      <c r="M73" s="61" t="s">
        <v>647</v>
      </c>
      <c r="N73" s="61">
        <v>1</v>
      </c>
      <c r="O73" s="61"/>
      <c r="P73" s="61"/>
      <c r="Q73" s="61"/>
      <c r="R73" s="62">
        <v>0.18</v>
      </c>
      <c r="S73" s="229">
        <f>IF(T73="O",R73,0)</f>
        <v>0</v>
      </c>
      <c r="T73" s="163" t="s">
        <v>702</v>
      </c>
      <c r="U73" s="63"/>
      <c r="V73" s="63"/>
      <c r="W73" s="119"/>
      <c r="X73" s="119"/>
      <c r="Y73" s="170"/>
      <c r="Z73" s="65"/>
      <c r="AA73" s="63"/>
      <c r="AB73" s="187"/>
      <c r="AC73" s="233">
        <f>IF(AD73="O",AB73,0)</f>
        <v>0</v>
      </c>
      <c r="AD73" s="167"/>
      <c r="AE73" s="66"/>
    </row>
  </sheetData>
  <sheetProtection/>
  <protectedRanges>
    <protectedRange sqref="N4:P8 Q4:Q7" name="Plage5"/>
    <protectedRange sqref="T26:AB35 T73:AB73" name="Plage3"/>
    <protectedRange sqref="B1:B2" name="Plage1"/>
    <protectedRange sqref="A26:B26 B27:B35 A27:A36 A73:R73 D26:R35" name="Plage2"/>
    <protectedRange sqref="AD26:AE35 AD73:AE73" name="Plage4"/>
    <protectedRange sqref="Q8" name="Plage5_1"/>
    <protectedRange sqref="T36:AB36" name="Plage3_1"/>
    <protectedRange sqref="B36 D36:Q36" name="Plage2_1"/>
    <protectedRange sqref="AD36:AE36" name="Plage4_1"/>
    <protectedRange sqref="R36" name="Plage2_1_1_7_3"/>
    <protectedRange sqref="T37:AB37" name="Plage3_2"/>
    <protectedRange sqref="A37:B37 D37:Q37" name="Plage2_2"/>
    <protectedRange sqref="AD37:AE37" name="Plage4_2"/>
    <protectedRange sqref="R37" name="Plage2_1_1_7_3_1"/>
    <protectedRange sqref="T41:AB41" name="Plage3_3"/>
    <protectedRange sqref="A41:B41 D41:J41 L41:Q41" name="Plage2_3"/>
    <protectedRange sqref="AD41:AE41" name="Plage4_3"/>
    <protectedRange sqref="R41" name="Plage2_1_1_7_3_2"/>
    <protectedRange sqref="T39:AB39" name="Plage3_4"/>
    <protectedRange sqref="A39:B39 D39:J39 L39:Q39" name="Plage2_4"/>
    <protectedRange sqref="AD39:AE39" name="Plage4_4"/>
    <protectedRange sqref="R39" name="Plage2_1_1_7_3_3"/>
    <protectedRange sqref="T40:AB40" name="Plage3_5"/>
    <protectedRange sqref="A40:B40 D40:J40 L40:R40" name="Plage2_5"/>
    <protectedRange sqref="AD40:AE40" name="Plage4_5"/>
    <protectedRange sqref="T72:AB72" name="Plage3_1_1"/>
    <protectedRange sqref="A72:B72 F72:J72 L72:R72" name="Plage2_1_1"/>
    <protectedRange sqref="AD72:AE72" name="Plage4_1_1"/>
    <protectedRange sqref="T42:AB42" name="Plage3_6"/>
    <protectedRange sqref="A42:B42 D42:J42 L42:Q42 D43:E72" name="Plage2_6"/>
    <protectedRange sqref="AD42:AE42" name="Plage4_6"/>
    <protectedRange sqref="R42" name="Plage2_1_1_7_3_4"/>
    <protectedRange sqref="T58:AB58" name="Plage3_7"/>
    <protectedRange sqref="A58:B58 F58:J58 L58:Q58" name="Plage2_7"/>
    <protectedRange sqref="AD58:AE58" name="Plage4_7"/>
    <protectedRange sqref="R58" name="Plage2_1_1_7_3_5"/>
    <protectedRange sqref="T59:AB65" name="Plage3_8"/>
    <protectedRange sqref="A59:B65 F59:J65 L59:R65" name="Plage2_8"/>
    <protectedRange sqref="AD59:AE65" name="Plage4_8"/>
    <protectedRange sqref="T43:AB43" name="Plage3_9"/>
    <protectedRange sqref="A43:B43 F43:J43 L43:R43" name="Plage2_9"/>
    <protectedRange sqref="AD43:AE43" name="Plage4_9"/>
    <protectedRange sqref="T66:AB71" name="Plage3_10"/>
    <protectedRange sqref="A66:B71 F66:J71 L66:R71 C26:C72" name="Plage2_10"/>
    <protectedRange sqref="AD66:AE71" name="Plage4_10"/>
    <protectedRange sqref="T38:AB38" name="Plage3_11"/>
    <protectedRange sqref="A38:B38 D38:Q38 K39:K44 K54:K72" name="Plage2_11"/>
    <protectedRange sqref="AD38:AE38" name="Plage4_11"/>
    <protectedRange sqref="R38" name="Plage2_1_1_7_3_6"/>
    <protectedRange sqref="T57:AB57" name="Plage3_12"/>
    <protectedRange sqref="A57:B57 F57:J57 L57:R57" name="Plage2_12"/>
    <protectedRange sqref="AD57:AE57" name="Plage4_12"/>
    <protectedRange sqref="T56:AB56" name="Plage3_13"/>
    <protectedRange sqref="A56:B56 F56:J56 L56:Q56" name="Plage2_13"/>
    <protectedRange sqref="AD56:AE56" name="Plage4_13"/>
    <protectedRange sqref="R56" name="Plage2_1_1_7_3_7"/>
    <protectedRange sqref="A55" name="Plage2_14"/>
    <protectedRange sqref="T55:AB55" name="Plage3_3_1"/>
    <protectedRange sqref="B55 F55:J55 L55:R55" name="Plage2_3_1"/>
    <protectedRange sqref="AD55:AE55" name="Plage4_3_1"/>
    <protectedRange sqref="A44" name="Plage2_15"/>
    <protectedRange sqref="T44:AB44" name="Plage3_2_1"/>
    <protectedRange sqref="B44 F44:J44 L44:R44" name="Plage2_2_1"/>
    <protectedRange sqref="AD44:AE44" name="Plage4_2_1"/>
    <protectedRange sqref="T54:AB54" name="Plage3_14"/>
    <protectedRange sqref="A54:B54 F54:J54 L54:Q54" name="Plage2_16"/>
    <protectedRange sqref="AD54:AE54" name="Plage4_14"/>
    <protectedRange sqref="R54" name="Plage2_1_1_7_3_8"/>
    <protectedRange sqref="T45:AB45" name="Plage3_15"/>
    <protectedRange sqref="A45:B45 F45:Q45" name="Plage2_17"/>
    <protectedRange sqref="AD45:AE45" name="Plage4_15"/>
    <protectedRange sqref="R45" name="Plage2_1_1_7_3_1_1"/>
    <protectedRange sqref="T53:AB53" name="Plage3_16"/>
    <protectedRange sqref="A53:B53 F53:R53" name="Plage2_18"/>
    <protectedRange sqref="AD53:AE53" name="Plage4_16"/>
    <protectedRange sqref="T50:AB50" name="Plage3_17"/>
    <protectedRange sqref="A50:B50 F50:R50" name="Plage2_19"/>
    <protectedRange sqref="AD50:AE50" name="Plage4_17"/>
    <protectedRange sqref="T46:AB46" name="Plage3_18"/>
    <protectedRange sqref="A46:B46 F46:R46" name="Plage2_20"/>
    <protectedRange sqref="AD46:AE46" name="Plage4_18"/>
    <protectedRange sqref="T51:AB51" name="Plage3_19"/>
    <protectedRange sqref="A51:B51 F51:R51" name="Plage2_21"/>
    <protectedRange sqref="AD51:AE51" name="Plage4_19"/>
    <protectedRange sqref="T52:AB52" name="Plage3_20"/>
    <protectedRange sqref="A52:B52 F52:R52" name="Plage2_22"/>
    <protectedRange sqref="AD52:AE52" name="Plage4_20"/>
    <protectedRange sqref="T47:AB47" name="Plage3_21"/>
    <protectedRange sqref="A47:B47 F47:R47" name="Plage2_23"/>
    <protectedRange sqref="AD47:AE47" name="Plage4_21"/>
    <protectedRange sqref="T48:AB49" name="Plage3_22"/>
    <protectedRange sqref="A48:B49 F48:R49" name="Plage2_24"/>
    <protectedRange sqref="AD48:AE49" name="Plage4_22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73">
      <formula1>"INFO,MOB,VER,ROC,DIV,LAB,FRAG"</formula1>
    </dataValidation>
    <dataValidation type="list" allowBlank="1" showInputMessage="1" showErrorMessage="1" sqref="Y26:Y73">
      <formula1>"DOCBUR,DOCBIBLIO"</formula1>
    </dataValidation>
    <dataValidation type="list" allowBlank="1" showInputMessage="1" showErrorMessage="1" sqref="Q5 W26:X73 AD26:AD73 T26:T73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7"/>
  <sheetViews>
    <sheetView zoomScalePageLayoutView="0" workbookViewId="0" topLeftCell="A15">
      <selection activeCell="D31" sqref="D31:K3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57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12.663016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8.863016000000002</v>
      </c>
      <c r="P12" s="230">
        <f>SUMIF($L$26:$L$981,"MOB",$S$26:$S$981)</f>
        <v>2.544016</v>
      </c>
      <c r="Q12" s="231">
        <f aca="true" t="shared" si="0" ref="Q12:Q19">O12-P12</f>
        <v>6.319000000000002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3.8</v>
      </c>
      <c r="P13" s="230">
        <f>SUMIF($L$26:$L$981,"DIV",$S$26:$S$981)</f>
        <v>1.2</v>
      </c>
      <c r="Q13" s="231">
        <f t="shared" si="0"/>
        <v>2.5999999999999996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295" t="s">
        <v>714</v>
      </c>
      <c r="D26" s="352" t="s">
        <v>126</v>
      </c>
      <c r="E26" s="351" t="s">
        <v>256</v>
      </c>
      <c r="F26" s="352" t="s">
        <v>728</v>
      </c>
      <c r="G26" s="350" t="s">
        <v>675</v>
      </c>
      <c r="H26" s="363">
        <v>2223</v>
      </c>
      <c r="I26" s="368" t="s">
        <v>722</v>
      </c>
      <c r="J26" s="351" t="s">
        <v>732</v>
      </c>
      <c r="K26" s="369"/>
      <c r="L26" s="198" t="s">
        <v>33</v>
      </c>
      <c r="M26" s="202" t="s">
        <v>113</v>
      </c>
      <c r="N26" s="202">
        <v>1</v>
      </c>
      <c r="O26" s="202">
        <v>150</v>
      </c>
      <c r="P26" s="202">
        <v>51</v>
      </c>
      <c r="Q26" s="202">
        <v>200</v>
      </c>
      <c r="R26" s="203">
        <f>(O26*P26*Q26)/1000000</f>
        <v>1.53</v>
      </c>
      <c r="S26" s="228">
        <f aca="true" t="shared" si="1" ref="S26:S37">IF(T26="O",R26,0)</f>
        <v>1.53</v>
      </c>
      <c r="T26" s="204" t="s">
        <v>102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37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295" t="s">
        <v>714</v>
      </c>
      <c r="D27" s="352" t="s">
        <v>126</v>
      </c>
      <c r="E27" s="351" t="s">
        <v>256</v>
      </c>
      <c r="F27" s="352" t="s">
        <v>728</v>
      </c>
      <c r="G27" s="350" t="s">
        <v>676</v>
      </c>
      <c r="H27" s="363">
        <v>2223</v>
      </c>
      <c r="I27" s="368" t="s">
        <v>722</v>
      </c>
      <c r="J27" s="351" t="s">
        <v>732</v>
      </c>
      <c r="K27" s="369"/>
      <c r="L27" s="198" t="s">
        <v>33</v>
      </c>
      <c r="M27" s="202" t="s">
        <v>113</v>
      </c>
      <c r="N27" s="202">
        <v>1</v>
      </c>
      <c r="O27" s="202">
        <v>150</v>
      </c>
      <c r="P27" s="202">
        <v>51</v>
      </c>
      <c r="Q27" s="202">
        <v>200</v>
      </c>
      <c r="R27" s="203">
        <f aca="true" t="shared" si="3" ref="R27:R34">(O27*P27*Q27)/1000000</f>
        <v>1.53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295" t="s">
        <v>714</v>
      </c>
      <c r="D28" s="352" t="s">
        <v>126</v>
      </c>
      <c r="E28" s="351" t="s">
        <v>256</v>
      </c>
      <c r="F28" s="379" t="s">
        <v>728</v>
      </c>
      <c r="G28" s="350" t="s">
        <v>677</v>
      </c>
      <c r="H28" s="364">
        <v>2223</v>
      </c>
      <c r="I28" s="379" t="s">
        <v>722</v>
      </c>
      <c r="J28" s="380" t="s">
        <v>732</v>
      </c>
      <c r="K28" s="367"/>
      <c r="L28" s="198" t="s">
        <v>33</v>
      </c>
      <c r="M28" s="50" t="s">
        <v>113</v>
      </c>
      <c r="N28" s="202">
        <v>1</v>
      </c>
      <c r="O28" s="50">
        <v>132</v>
      </c>
      <c r="P28" s="50">
        <v>45</v>
      </c>
      <c r="Q28" s="50">
        <v>200</v>
      </c>
      <c r="R28" s="203">
        <f t="shared" si="3"/>
        <v>1.188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295" t="s">
        <v>714</v>
      </c>
      <c r="D29" s="197" t="s">
        <v>126</v>
      </c>
      <c r="E29" s="192" t="s">
        <v>256</v>
      </c>
      <c r="F29" s="312" t="s">
        <v>728</v>
      </c>
      <c r="G29" s="223" t="s">
        <v>678</v>
      </c>
      <c r="H29" s="51">
        <v>2223</v>
      </c>
      <c r="I29" s="319" t="s">
        <v>722</v>
      </c>
      <c r="J29" s="321" t="s">
        <v>732</v>
      </c>
      <c r="K29" s="54"/>
      <c r="L29" s="198" t="s">
        <v>33</v>
      </c>
      <c r="M29" s="50" t="s">
        <v>113</v>
      </c>
      <c r="N29" s="202">
        <v>1</v>
      </c>
      <c r="O29" s="50">
        <v>132</v>
      </c>
      <c r="P29" s="50">
        <v>45</v>
      </c>
      <c r="Q29" s="50">
        <v>200</v>
      </c>
      <c r="R29" s="203">
        <f t="shared" si="3"/>
        <v>1.188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295" t="s">
        <v>714</v>
      </c>
      <c r="D30" s="197" t="s">
        <v>126</v>
      </c>
      <c r="E30" s="192" t="s">
        <v>256</v>
      </c>
      <c r="F30" s="312" t="s">
        <v>728</v>
      </c>
      <c r="G30" s="223" t="s">
        <v>679</v>
      </c>
      <c r="H30" s="51">
        <v>2223</v>
      </c>
      <c r="I30" s="319" t="s">
        <v>722</v>
      </c>
      <c r="J30" s="321" t="s">
        <v>732</v>
      </c>
      <c r="K30" s="54"/>
      <c r="L30" s="198" t="s">
        <v>33</v>
      </c>
      <c r="M30" s="50" t="s">
        <v>113</v>
      </c>
      <c r="N30" s="202">
        <v>1</v>
      </c>
      <c r="O30" s="50">
        <v>132</v>
      </c>
      <c r="P30" s="50">
        <v>45</v>
      </c>
      <c r="Q30" s="50">
        <v>200</v>
      </c>
      <c r="R30" s="203">
        <f t="shared" si="3"/>
        <v>1.188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295" t="s">
        <v>714</v>
      </c>
      <c r="D31" s="384" t="s">
        <v>126</v>
      </c>
      <c r="E31" s="385" t="s">
        <v>256</v>
      </c>
      <c r="F31" s="510" t="s">
        <v>754</v>
      </c>
      <c r="G31" s="387" t="s">
        <v>684</v>
      </c>
      <c r="H31" s="508">
        <v>2223</v>
      </c>
      <c r="I31" s="506" t="s">
        <v>722</v>
      </c>
      <c r="J31" s="509" t="s">
        <v>736</v>
      </c>
      <c r="K31" s="498"/>
      <c r="L31" s="198" t="s">
        <v>33</v>
      </c>
      <c r="M31" s="50" t="s">
        <v>680</v>
      </c>
      <c r="N31" s="202">
        <v>1</v>
      </c>
      <c r="O31" s="50">
        <v>70</v>
      </c>
      <c r="P31" s="50">
        <v>70</v>
      </c>
      <c r="Q31" s="50">
        <v>150</v>
      </c>
      <c r="R31" s="203">
        <f t="shared" si="3"/>
        <v>0.735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295" t="s">
        <v>714</v>
      </c>
      <c r="D32" s="384" t="s">
        <v>126</v>
      </c>
      <c r="E32" s="385" t="s">
        <v>256</v>
      </c>
      <c r="F32" s="510" t="s">
        <v>754</v>
      </c>
      <c r="G32" s="387" t="s">
        <v>685</v>
      </c>
      <c r="H32" s="508">
        <v>2223</v>
      </c>
      <c r="I32" s="506" t="s">
        <v>722</v>
      </c>
      <c r="J32" s="509" t="s">
        <v>736</v>
      </c>
      <c r="K32" s="498"/>
      <c r="L32" s="198" t="s">
        <v>33</v>
      </c>
      <c r="M32" s="50" t="s">
        <v>680</v>
      </c>
      <c r="N32" s="202">
        <v>1</v>
      </c>
      <c r="O32" s="50">
        <v>70</v>
      </c>
      <c r="P32" s="50">
        <v>70</v>
      </c>
      <c r="Q32" s="50">
        <v>100</v>
      </c>
      <c r="R32" s="203">
        <f t="shared" si="3"/>
        <v>0.49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295" t="s">
        <v>714</v>
      </c>
      <c r="D33" s="352" t="s">
        <v>126</v>
      </c>
      <c r="E33" s="351" t="s">
        <v>256</v>
      </c>
      <c r="F33" s="353"/>
      <c r="G33" s="350" t="s">
        <v>686</v>
      </c>
      <c r="H33" s="349"/>
      <c r="I33" s="348"/>
      <c r="J33" s="362"/>
      <c r="K33" s="346" t="s">
        <v>726</v>
      </c>
      <c r="L33" s="198" t="s">
        <v>33</v>
      </c>
      <c r="M33" s="124" t="s">
        <v>116</v>
      </c>
      <c r="N33" s="202">
        <v>1</v>
      </c>
      <c r="O33" s="124">
        <v>100</v>
      </c>
      <c r="P33" s="124">
        <v>40</v>
      </c>
      <c r="Q33" s="124">
        <v>200</v>
      </c>
      <c r="R33" s="203">
        <f t="shared" si="3"/>
        <v>0.8</v>
      </c>
      <c r="S33" s="228">
        <f t="shared" si="1"/>
        <v>0.8</v>
      </c>
      <c r="T33" s="162" t="s">
        <v>102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295" t="s">
        <v>714</v>
      </c>
      <c r="D34" s="384" t="s">
        <v>126</v>
      </c>
      <c r="E34" s="385" t="s">
        <v>256</v>
      </c>
      <c r="F34" s="510" t="s">
        <v>754</v>
      </c>
      <c r="G34" s="387" t="s">
        <v>687</v>
      </c>
      <c r="H34" s="388">
        <v>2223</v>
      </c>
      <c r="I34" s="389" t="s">
        <v>722</v>
      </c>
      <c r="J34" s="392" t="s">
        <v>736</v>
      </c>
      <c r="K34" s="391"/>
      <c r="L34" s="198" t="s">
        <v>33</v>
      </c>
      <c r="M34" s="124" t="s">
        <v>681</v>
      </c>
      <c r="N34" s="202">
        <v>1</v>
      </c>
      <c r="O34" s="124">
        <v>44</v>
      </c>
      <c r="P34" s="124">
        <v>64</v>
      </c>
      <c r="Q34" s="124">
        <v>76</v>
      </c>
      <c r="R34" s="203">
        <f t="shared" si="3"/>
        <v>0.214016</v>
      </c>
      <c r="S34" s="228">
        <f t="shared" si="1"/>
        <v>0.214016</v>
      </c>
      <c r="T34" s="162" t="s">
        <v>102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295" t="s">
        <v>714</v>
      </c>
      <c r="D35" s="384" t="s">
        <v>126</v>
      </c>
      <c r="E35" s="385" t="s">
        <v>256</v>
      </c>
      <c r="F35" s="510" t="s">
        <v>754</v>
      </c>
      <c r="G35" s="393"/>
      <c r="H35" s="388"/>
      <c r="I35" s="389"/>
      <c r="J35" s="390"/>
      <c r="K35" s="391" t="s">
        <v>742</v>
      </c>
      <c r="L35" s="123" t="s">
        <v>50</v>
      </c>
      <c r="M35" s="124" t="s">
        <v>682</v>
      </c>
      <c r="N35" s="202">
        <v>1</v>
      </c>
      <c r="O35" s="124"/>
      <c r="P35" s="124"/>
      <c r="Q35" s="124"/>
      <c r="R35" s="125">
        <v>1.2</v>
      </c>
      <c r="S35" s="228">
        <f t="shared" si="1"/>
        <v>1.2</v>
      </c>
      <c r="T35" s="162" t="s">
        <v>102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295" t="s">
        <v>714</v>
      </c>
      <c r="D36" s="384" t="s">
        <v>126</v>
      </c>
      <c r="E36" s="385" t="s">
        <v>256</v>
      </c>
      <c r="F36" s="510" t="s">
        <v>754</v>
      </c>
      <c r="G36" s="393"/>
      <c r="H36" s="388"/>
      <c r="I36" s="389"/>
      <c r="J36" s="390"/>
      <c r="K36" s="391" t="s">
        <v>742</v>
      </c>
      <c r="L36" s="123" t="s">
        <v>50</v>
      </c>
      <c r="M36" s="124" t="s">
        <v>682</v>
      </c>
      <c r="N36" s="202">
        <v>1</v>
      </c>
      <c r="O36" s="124"/>
      <c r="P36" s="124"/>
      <c r="Q36" s="124"/>
      <c r="R36" s="125">
        <v>0.6</v>
      </c>
      <c r="S36" s="228">
        <f t="shared" si="1"/>
        <v>0</v>
      </c>
      <c r="T36" s="162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3.5" thickBot="1">
      <c r="A37" s="58" t="s">
        <v>653</v>
      </c>
      <c r="B37" s="59" t="s">
        <v>115</v>
      </c>
      <c r="C37" s="296" t="s">
        <v>714</v>
      </c>
      <c r="D37" s="499" t="s">
        <v>126</v>
      </c>
      <c r="E37" s="500" t="s">
        <v>256</v>
      </c>
      <c r="F37" s="499" t="s">
        <v>754</v>
      </c>
      <c r="G37" s="502"/>
      <c r="H37" s="503"/>
      <c r="I37" s="501"/>
      <c r="J37" s="500"/>
      <c r="K37" s="505" t="s">
        <v>742</v>
      </c>
      <c r="L37" s="60" t="s">
        <v>50</v>
      </c>
      <c r="M37" s="61" t="s">
        <v>683</v>
      </c>
      <c r="N37" s="61">
        <v>1</v>
      </c>
      <c r="O37" s="61"/>
      <c r="P37" s="61"/>
      <c r="Q37" s="61"/>
      <c r="R37" s="62">
        <v>2</v>
      </c>
      <c r="S37" s="229">
        <f t="shared" si="1"/>
        <v>0</v>
      </c>
      <c r="T37" s="163" t="s">
        <v>702</v>
      </c>
      <c r="U37" s="63"/>
      <c r="V37" s="63"/>
      <c r="W37" s="119"/>
      <c r="X37" s="119"/>
      <c r="Y37" s="170"/>
      <c r="Z37" s="65"/>
      <c r="AA37" s="63"/>
      <c r="AB37" s="187"/>
      <c r="AC37" s="233">
        <f t="shared" si="2"/>
        <v>0</v>
      </c>
      <c r="AD37" s="167"/>
      <c r="AE37" s="66"/>
    </row>
  </sheetData>
  <sheetProtection/>
  <protectedRanges>
    <protectedRange sqref="N4:P8 Q4:Q7" name="Plage5"/>
    <protectedRange sqref="T26:AB915" name="Plage3"/>
    <protectedRange sqref="B1:B2" name="Plage1"/>
    <protectedRange sqref="A26:R915" name="Plage2"/>
    <protectedRange sqref="AD26:AE915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37">
      <formula1>"INFO,MOB,VER,ROC,DIV,LAB,FRAG"</formula1>
    </dataValidation>
    <dataValidation type="list" allowBlank="1" showInputMessage="1" showErrorMessage="1" sqref="Y26:Y37">
      <formula1>"DOCBUR,DOCBIBLIO"</formula1>
    </dataValidation>
    <dataValidation type="list" allowBlank="1" showInputMessage="1" showErrorMessage="1" sqref="W26:X37 T26:T37 Q5 AD26:AD37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8"/>
  <sheetViews>
    <sheetView zoomScalePageLayoutView="0" workbookViewId="0" topLeftCell="A16">
      <selection activeCell="L43" sqref="L43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3.8515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14.71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11.71</v>
      </c>
      <c r="P12" s="230">
        <f>SUMIF($L$26:$L$981,"MOB",$S$26:$S$981)</f>
        <v>0</v>
      </c>
      <c r="Q12" s="231">
        <f aca="true" t="shared" si="0" ref="Q12:Q19">O12-P12</f>
        <v>11.71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3</v>
      </c>
      <c r="P13" s="230">
        <f>SUMIF($L$26:$L$981,"DIV",$S$26:$S$981)</f>
        <v>0</v>
      </c>
      <c r="Q13" s="231">
        <f t="shared" si="0"/>
        <v>3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351" t="s">
        <v>714</v>
      </c>
      <c r="D26" s="352" t="s">
        <v>126</v>
      </c>
      <c r="E26" s="351" t="s">
        <v>257</v>
      </c>
      <c r="F26" s="352" t="s">
        <v>754</v>
      </c>
      <c r="G26" s="350" t="s">
        <v>694</v>
      </c>
      <c r="H26" s="363"/>
      <c r="I26" s="368"/>
      <c r="J26" s="351"/>
      <c r="K26" s="369"/>
      <c r="L26" s="198" t="s">
        <v>33</v>
      </c>
      <c r="M26" s="202" t="s">
        <v>689</v>
      </c>
      <c r="N26" s="202">
        <v>1</v>
      </c>
      <c r="O26" s="202">
        <v>65</v>
      </c>
      <c r="P26" s="202">
        <v>55</v>
      </c>
      <c r="Q26" s="202">
        <v>160</v>
      </c>
      <c r="R26" s="203">
        <f>(O26*P26*Q26)/1000000</f>
        <v>0.572</v>
      </c>
      <c r="S26" s="228">
        <f aca="true" t="shared" si="1" ref="S26:S37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37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385" t="s">
        <v>714</v>
      </c>
      <c r="D27" s="384" t="s">
        <v>126</v>
      </c>
      <c r="E27" s="385" t="s">
        <v>257</v>
      </c>
      <c r="F27" s="493" t="s">
        <v>762</v>
      </c>
      <c r="G27" s="387" t="s">
        <v>688</v>
      </c>
      <c r="H27" s="494">
        <v>1222</v>
      </c>
      <c r="I27" s="493" t="s">
        <v>722</v>
      </c>
      <c r="J27" s="495" t="s">
        <v>725</v>
      </c>
      <c r="K27" s="497" t="s">
        <v>763</v>
      </c>
      <c r="L27" s="198" t="s">
        <v>33</v>
      </c>
      <c r="M27" s="202" t="s">
        <v>689</v>
      </c>
      <c r="N27" s="202">
        <v>1</v>
      </c>
      <c r="O27" s="202">
        <v>65</v>
      </c>
      <c r="P27" s="202">
        <v>55</v>
      </c>
      <c r="Q27" s="202">
        <v>160</v>
      </c>
      <c r="R27" s="203">
        <f aca="true" t="shared" si="3" ref="R27:R36">(O27*P27*Q27)/1000000</f>
        <v>0.572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197" t="s">
        <v>126</v>
      </c>
      <c r="E28" s="192" t="s">
        <v>257</v>
      </c>
      <c r="F28" s="322" t="s">
        <v>728</v>
      </c>
      <c r="G28" s="223" t="s">
        <v>690</v>
      </c>
      <c r="H28" s="51">
        <v>2223</v>
      </c>
      <c r="I28" s="319" t="s">
        <v>722</v>
      </c>
      <c r="J28" s="381" t="s">
        <v>732</v>
      </c>
      <c r="K28" s="54"/>
      <c r="L28" s="198" t="s">
        <v>33</v>
      </c>
      <c r="M28" s="50" t="s">
        <v>113</v>
      </c>
      <c r="N28" s="202">
        <v>1</v>
      </c>
      <c r="O28" s="50">
        <v>190</v>
      </c>
      <c r="P28" s="50">
        <v>60</v>
      </c>
      <c r="Q28" s="50">
        <v>200</v>
      </c>
      <c r="R28" s="203">
        <f t="shared" si="3"/>
        <v>2.28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197" t="s">
        <v>126</v>
      </c>
      <c r="E29" s="192" t="s">
        <v>257</v>
      </c>
      <c r="F29" s="312" t="s">
        <v>728</v>
      </c>
      <c r="G29" s="223" t="s">
        <v>691</v>
      </c>
      <c r="H29" s="51">
        <v>2223</v>
      </c>
      <c r="I29" s="319" t="s">
        <v>722</v>
      </c>
      <c r="J29" s="381" t="s">
        <v>732</v>
      </c>
      <c r="K29" s="54"/>
      <c r="L29" s="198" t="s">
        <v>33</v>
      </c>
      <c r="M29" s="50" t="s">
        <v>113</v>
      </c>
      <c r="N29" s="202">
        <v>1</v>
      </c>
      <c r="O29" s="50">
        <v>190</v>
      </c>
      <c r="P29" s="50">
        <v>60</v>
      </c>
      <c r="Q29" s="50">
        <v>200</v>
      </c>
      <c r="R29" s="203">
        <f t="shared" si="3"/>
        <v>2.28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197" t="s">
        <v>126</v>
      </c>
      <c r="E30" s="192" t="s">
        <v>257</v>
      </c>
      <c r="F30" s="312" t="s">
        <v>728</v>
      </c>
      <c r="G30" s="223" t="s">
        <v>692</v>
      </c>
      <c r="H30" s="51">
        <v>2223</v>
      </c>
      <c r="I30" s="319" t="s">
        <v>722</v>
      </c>
      <c r="J30" s="381" t="s">
        <v>732</v>
      </c>
      <c r="K30" s="201"/>
      <c r="L30" s="198" t="s">
        <v>33</v>
      </c>
      <c r="M30" s="202" t="s">
        <v>113</v>
      </c>
      <c r="N30" s="202">
        <v>1</v>
      </c>
      <c r="O30" s="202">
        <v>110</v>
      </c>
      <c r="P30" s="202">
        <v>45</v>
      </c>
      <c r="Q30" s="202">
        <v>200</v>
      </c>
      <c r="R30" s="203">
        <f t="shared" si="3"/>
        <v>0.99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197" t="s">
        <v>126</v>
      </c>
      <c r="E31" s="192" t="s">
        <v>257</v>
      </c>
      <c r="F31" s="322" t="s">
        <v>728</v>
      </c>
      <c r="G31" s="223" t="s">
        <v>695</v>
      </c>
      <c r="H31" s="51">
        <v>2223</v>
      </c>
      <c r="I31" s="319" t="s">
        <v>722</v>
      </c>
      <c r="J31" s="321" t="s">
        <v>732</v>
      </c>
      <c r="K31" s="201"/>
      <c r="L31" s="198" t="s">
        <v>33</v>
      </c>
      <c r="M31" s="202" t="s">
        <v>113</v>
      </c>
      <c r="N31" s="202">
        <v>1</v>
      </c>
      <c r="O31" s="202">
        <v>110</v>
      </c>
      <c r="P31" s="202">
        <v>45</v>
      </c>
      <c r="Q31" s="202">
        <v>200</v>
      </c>
      <c r="R31" s="203">
        <f t="shared" si="3"/>
        <v>0.99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197" t="s">
        <v>126</v>
      </c>
      <c r="E32" s="192" t="s">
        <v>257</v>
      </c>
      <c r="F32" s="322" t="s">
        <v>728</v>
      </c>
      <c r="G32" s="223" t="s">
        <v>696</v>
      </c>
      <c r="H32" s="51">
        <v>2223</v>
      </c>
      <c r="I32" s="319" t="s">
        <v>722</v>
      </c>
      <c r="J32" s="321" t="s">
        <v>732</v>
      </c>
      <c r="K32" s="201"/>
      <c r="L32" s="198" t="s">
        <v>33</v>
      </c>
      <c r="M32" s="202" t="s">
        <v>113</v>
      </c>
      <c r="N32" s="202">
        <v>1</v>
      </c>
      <c r="O32" s="202">
        <v>110</v>
      </c>
      <c r="P32" s="202">
        <v>45</v>
      </c>
      <c r="Q32" s="202">
        <v>200</v>
      </c>
      <c r="R32" s="203">
        <f t="shared" si="3"/>
        <v>0.99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197" t="s">
        <v>126</v>
      </c>
      <c r="E33" s="192" t="s">
        <v>257</v>
      </c>
      <c r="F33" s="297" t="s">
        <v>728</v>
      </c>
      <c r="G33" s="223" t="s">
        <v>697</v>
      </c>
      <c r="H33" s="51">
        <v>2223</v>
      </c>
      <c r="I33" s="319" t="s">
        <v>722</v>
      </c>
      <c r="J33" s="321" t="s">
        <v>732</v>
      </c>
      <c r="K33" s="201"/>
      <c r="L33" s="198" t="s">
        <v>33</v>
      </c>
      <c r="M33" s="202" t="s">
        <v>113</v>
      </c>
      <c r="N33" s="202">
        <v>1</v>
      </c>
      <c r="O33" s="202">
        <v>110</v>
      </c>
      <c r="P33" s="202">
        <v>45</v>
      </c>
      <c r="Q33" s="202">
        <v>200</v>
      </c>
      <c r="R33" s="203">
        <f t="shared" si="3"/>
        <v>0.99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351" t="s">
        <v>714</v>
      </c>
      <c r="D34" s="352" t="s">
        <v>126</v>
      </c>
      <c r="E34" s="351" t="s">
        <v>257</v>
      </c>
      <c r="F34" s="354"/>
      <c r="G34" s="350" t="s">
        <v>700</v>
      </c>
      <c r="H34" s="349"/>
      <c r="I34" s="348"/>
      <c r="J34" s="362"/>
      <c r="K34" s="346" t="s">
        <v>726</v>
      </c>
      <c r="L34" s="198" t="s">
        <v>33</v>
      </c>
      <c r="M34" s="124" t="s">
        <v>107</v>
      </c>
      <c r="N34" s="202">
        <v>1</v>
      </c>
      <c r="O34" s="124">
        <v>120</v>
      </c>
      <c r="P34" s="124">
        <v>45</v>
      </c>
      <c r="Q34" s="124">
        <v>200</v>
      </c>
      <c r="R34" s="203">
        <f t="shared" si="3"/>
        <v>1.08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385" t="s">
        <v>714</v>
      </c>
      <c r="D35" s="384" t="s">
        <v>126</v>
      </c>
      <c r="E35" s="385" t="s">
        <v>257</v>
      </c>
      <c r="F35" s="386" t="s">
        <v>754</v>
      </c>
      <c r="G35" s="387" t="s">
        <v>701</v>
      </c>
      <c r="H35" s="388">
        <v>2223</v>
      </c>
      <c r="I35" s="389" t="s">
        <v>722</v>
      </c>
      <c r="J35" s="392" t="s">
        <v>736</v>
      </c>
      <c r="K35" s="391"/>
      <c r="L35" s="198" t="s">
        <v>33</v>
      </c>
      <c r="M35" s="124" t="s">
        <v>698</v>
      </c>
      <c r="N35" s="202">
        <v>1</v>
      </c>
      <c r="O35" s="124">
        <v>60</v>
      </c>
      <c r="P35" s="124">
        <v>90</v>
      </c>
      <c r="Q35" s="124">
        <v>90</v>
      </c>
      <c r="R35" s="203">
        <f t="shared" si="3"/>
        <v>0.486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385" t="s">
        <v>714</v>
      </c>
      <c r="D36" s="384" t="s">
        <v>126</v>
      </c>
      <c r="E36" s="385" t="s">
        <v>257</v>
      </c>
      <c r="F36" s="386" t="s">
        <v>754</v>
      </c>
      <c r="G36" s="387" t="s">
        <v>693</v>
      </c>
      <c r="H36" s="388">
        <v>2223</v>
      </c>
      <c r="I36" s="389" t="s">
        <v>722</v>
      </c>
      <c r="J36" s="392" t="s">
        <v>736</v>
      </c>
      <c r="K36" s="391"/>
      <c r="L36" s="198" t="s">
        <v>33</v>
      </c>
      <c r="M36" s="124" t="s">
        <v>689</v>
      </c>
      <c r="N36" s="202">
        <v>1</v>
      </c>
      <c r="O36" s="124">
        <v>60</v>
      </c>
      <c r="P36" s="124">
        <v>50</v>
      </c>
      <c r="Q36" s="124">
        <v>160</v>
      </c>
      <c r="R36" s="203">
        <f t="shared" si="3"/>
        <v>0.48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3.5" thickBot="1">
      <c r="A37" s="58" t="s">
        <v>653</v>
      </c>
      <c r="B37" s="59" t="s">
        <v>115</v>
      </c>
      <c r="C37" s="500" t="s">
        <v>714</v>
      </c>
      <c r="D37" s="499" t="s">
        <v>126</v>
      </c>
      <c r="E37" s="500" t="s">
        <v>257</v>
      </c>
      <c r="F37" s="499" t="s">
        <v>754</v>
      </c>
      <c r="G37" s="502"/>
      <c r="H37" s="503">
        <v>2223</v>
      </c>
      <c r="I37" s="501" t="s">
        <v>722</v>
      </c>
      <c r="J37" s="504" t="s">
        <v>732</v>
      </c>
      <c r="K37" s="505"/>
      <c r="L37" s="60" t="s">
        <v>50</v>
      </c>
      <c r="M37" s="61" t="s">
        <v>699</v>
      </c>
      <c r="N37" s="61">
        <v>1</v>
      </c>
      <c r="O37" s="61"/>
      <c r="P37" s="61"/>
      <c r="Q37" s="61"/>
      <c r="R37" s="62">
        <v>3</v>
      </c>
      <c r="S37" s="229">
        <f t="shared" si="1"/>
        <v>0</v>
      </c>
      <c r="T37" s="268" t="s">
        <v>702</v>
      </c>
      <c r="U37" s="63"/>
      <c r="V37" s="63"/>
      <c r="W37" s="119"/>
      <c r="X37" s="119"/>
      <c r="Y37" s="170"/>
      <c r="Z37" s="65"/>
      <c r="AA37" s="63"/>
      <c r="AB37" s="187"/>
      <c r="AC37" s="233">
        <f t="shared" si="2"/>
        <v>0</v>
      </c>
      <c r="AD37" s="167"/>
      <c r="AE37" s="66"/>
    </row>
    <row r="38" ht="12.75">
      <c r="T38" s="289"/>
    </row>
  </sheetData>
  <sheetProtection/>
  <protectedRanges>
    <protectedRange sqref="N4:P8 Q4:Q7" name="Plage5"/>
    <protectedRange sqref="T26:AB37" name="Plage3"/>
    <protectedRange sqref="B1:B2" name="Plage1"/>
    <protectedRange sqref="A26:R37" name="Plage2"/>
    <protectedRange sqref="AD26:AE37" name="Plage4"/>
    <protectedRange sqref="Q8" name="Plage5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ErrorMessage="1" prompt="&#10;" sqref="L26:L37">
      <formula1>"INFO,MOB,VER,ROC,DIV,LAB,FRAG"</formula1>
    </dataValidation>
    <dataValidation type="list" allowBlank="1" showInputMessage="1" showErrorMessage="1" sqref="Y26:Y37">
      <formula1>"DOCBUR,DOCBIBLIO"</formula1>
    </dataValidation>
    <dataValidation type="list" allowBlank="1" showInputMessage="1" showErrorMessage="1" sqref="W26:X37 T26:T37 Q5 AD26:AD37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I16" sqref="I16"/>
    </sheetView>
  </sheetViews>
  <sheetFormatPr defaultColWidth="11.421875" defaultRowHeight="12.75"/>
  <cols>
    <col min="1" max="1" width="8.7109375" style="5" customWidth="1"/>
    <col min="2" max="2" width="11.00390625" style="5" customWidth="1"/>
    <col min="3" max="10" width="8.421875" style="5" customWidth="1"/>
    <col min="11" max="11" width="8.421875" style="8" customWidth="1"/>
    <col min="12" max="12" width="7.8515625" style="8" customWidth="1"/>
    <col min="13" max="13" width="7.8515625" style="5" customWidth="1"/>
    <col min="14" max="17" width="7.7109375" style="5" customWidth="1"/>
    <col min="18" max="18" width="7.7109375" style="8" customWidth="1"/>
    <col min="19" max="23" width="7.7109375" style="5" customWidth="1"/>
    <col min="24" max="24" width="8.421875" style="5" customWidth="1"/>
    <col min="25" max="25" width="7.7109375" style="5" customWidth="1"/>
    <col min="26" max="26" width="6.7109375" style="5" customWidth="1"/>
    <col min="27" max="27" width="7.28125" style="5" customWidth="1"/>
    <col min="28" max="28" width="11.00390625" style="5" customWidth="1"/>
    <col min="29" max="29" width="7.28125" style="5" customWidth="1"/>
    <col min="30" max="30" width="9.140625" style="5" customWidth="1"/>
    <col min="31" max="31" width="7.7109375" style="5" customWidth="1"/>
    <col min="32" max="32" width="22.7109375" style="5" customWidth="1"/>
    <col min="33" max="16384" width="11.421875" style="5" customWidth="1"/>
  </cols>
  <sheetData>
    <row r="1" spans="1:13" s="26" customFormat="1" ht="21.75" customHeight="1">
      <c r="A1" s="432" t="s">
        <v>40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6" customFormat="1" ht="21.75" customHeight="1" thickBot="1">
      <c r="A2" s="34"/>
      <c r="B2" s="34"/>
      <c r="C2" s="439" t="s">
        <v>10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s="26" customFormat="1" ht="16.5" customHeight="1" thickBot="1">
      <c r="A3" s="432"/>
      <c r="B3" s="433"/>
      <c r="C3" s="436" t="s">
        <v>3</v>
      </c>
      <c r="D3" s="437"/>
      <c r="E3" s="437"/>
      <c r="F3" s="437"/>
      <c r="G3" s="437"/>
      <c r="H3" s="437"/>
      <c r="I3" s="437"/>
      <c r="J3" s="437"/>
      <c r="K3" s="437"/>
      <c r="L3" s="437"/>
      <c r="M3" s="438"/>
    </row>
    <row r="4" spans="1:13" s="26" customFormat="1" ht="27.75" customHeight="1" thickBot="1">
      <c r="A4" s="34"/>
      <c r="B4" s="34"/>
      <c r="C4" s="457" t="s">
        <v>47</v>
      </c>
      <c r="D4" s="437"/>
      <c r="E4" s="437"/>
      <c r="F4" s="437"/>
      <c r="G4" s="437"/>
      <c r="H4" s="437"/>
      <c r="I4" s="437"/>
      <c r="J4" s="437"/>
      <c r="K4" s="438"/>
      <c r="L4" s="455" t="s">
        <v>4</v>
      </c>
      <c r="M4" s="456"/>
    </row>
    <row r="5" spans="1:18" ht="22.5" customHeight="1" thickBot="1">
      <c r="A5" s="455" t="s">
        <v>5</v>
      </c>
      <c r="B5" s="456"/>
      <c r="C5" s="255"/>
      <c r="D5" s="256"/>
      <c r="E5" s="256"/>
      <c r="F5" s="256"/>
      <c r="G5" s="256"/>
      <c r="H5" s="256"/>
      <c r="I5" s="256"/>
      <c r="J5" s="256"/>
      <c r="K5" s="257"/>
      <c r="L5" s="458" t="s">
        <v>48</v>
      </c>
      <c r="M5" s="459"/>
      <c r="R5" s="5"/>
    </row>
    <row r="6" spans="1:18" ht="9.75" customHeight="1" thickBot="1">
      <c r="A6" s="440"/>
      <c r="B6" s="441"/>
      <c r="C6" s="252"/>
      <c r="D6" s="253"/>
      <c r="E6" s="253"/>
      <c r="F6" s="253"/>
      <c r="G6" s="253"/>
      <c r="H6" s="253"/>
      <c r="I6" s="253"/>
      <c r="J6" s="253"/>
      <c r="K6" s="254"/>
      <c r="L6" s="442"/>
      <c r="M6" s="443"/>
      <c r="R6" s="5"/>
    </row>
    <row r="7" spans="1:13" s="37" customFormat="1" ht="21.75" customHeight="1">
      <c r="A7" s="444" t="s">
        <v>55</v>
      </c>
      <c r="B7" s="35" t="s">
        <v>34</v>
      </c>
      <c r="C7" s="249">
        <f>modèle!O11</f>
        <v>0</v>
      </c>
      <c r="D7" s="250"/>
      <c r="E7" s="250"/>
      <c r="F7" s="250"/>
      <c r="G7" s="250"/>
      <c r="H7" s="250"/>
      <c r="I7" s="250"/>
      <c r="J7" s="250"/>
      <c r="K7" s="251"/>
      <c r="L7" s="460">
        <f>SUM(C7:K7)</f>
        <v>0</v>
      </c>
      <c r="M7" s="461"/>
    </row>
    <row r="8" spans="1:13" s="37" customFormat="1" ht="21.75" customHeight="1">
      <c r="A8" s="445"/>
      <c r="B8" s="38" t="s">
        <v>33</v>
      </c>
      <c r="C8" s="249">
        <f>modèle!O12</f>
        <v>0</v>
      </c>
      <c r="D8" s="68"/>
      <c r="E8" s="68"/>
      <c r="F8" s="68"/>
      <c r="G8" s="68"/>
      <c r="H8" s="68"/>
      <c r="I8" s="68"/>
      <c r="J8" s="68"/>
      <c r="K8" s="39"/>
      <c r="L8" s="434">
        <f>SUM(C8:K8)</f>
        <v>0</v>
      </c>
      <c r="M8" s="435"/>
    </row>
    <row r="9" spans="1:13" s="37" customFormat="1" ht="21.75" customHeight="1">
      <c r="A9" s="445"/>
      <c r="B9" s="131" t="s">
        <v>50</v>
      </c>
      <c r="C9" s="249">
        <f>modèle!O13</f>
        <v>0</v>
      </c>
      <c r="D9" s="132"/>
      <c r="E9" s="132"/>
      <c r="F9" s="132"/>
      <c r="G9" s="132"/>
      <c r="H9" s="132"/>
      <c r="I9" s="132"/>
      <c r="J9" s="132"/>
      <c r="K9" s="133"/>
      <c r="L9" s="434">
        <f>SUM(C9:K9)</f>
        <v>0</v>
      </c>
      <c r="M9" s="435"/>
    </row>
    <row r="10" spans="1:13" s="37" customFormat="1" ht="21.75" customHeight="1">
      <c r="A10" s="445"/>
      <c r="B10" s="131" t="s">
        <v>51</v>
      </c>
      <c r="C10" s="249">
        <f>modèle!O14</f>
        <v>0</v>
      </c>
      <c r="D10" s="132"/>
      <c r="E10" s="132"/>
      <c r="F10" s="132"/>
      <c r="G10" s="132"/>
      <c r="H10" s="132"/>
      <c r="I10" s="132"/>
      <c r="J10" s="132"/>
      <c r="K10" s="133"/>
      <c r="L10" s="434">
        <f aca="true" t="shared" si="0" ref="L10:L19">SUM(C10:K10)</f>
        <v>0</v>
      </c>
      <c r="M10" s="435"/>
    </row>
    <row r="11" spans="1:13" s="37" customFormat="1" ht="30" customHeight="1" thickBot="1">
      <c r="A11" s="446"/>
      <c r="B11" s="40" t="s">
        <v>35</v>
      </c>
      <c r="C11" s="249">
        <f>modèle!O15</f>
        <v>0</v>
      </c>
      <c r="D11" s="69"/>
      <c r="E11" s="69"/>
      <c r="F11" s="69"/>
      <c r="G11" s="69"/>
      <c r="H11" s="69"/>
      <c r="I11" s="69"/>
      <c r="J11" s="69"/>
      <c r="K11" s="41"/>
      <c r="L11" s="434">
        <f t="shared" si="0"/>
        <v>0</v>
      </c>
      <c r="M11" s="435"/>
    </row>
    <row r="12" spans="1:13" s="37" customFormat="1" ht="21.75" customHeight="1">
      <c r="A12" s="444" t="s">
        <v>6</v>
      </c>
      <c r="B12" s="35" t="s">
        <v>53</v>
      </c>
      <c r="C12" s="249">
        <f>modèle!O16</f>
        <v>0</v>
      </c>
      <c r="D12" s="67"/>
      <c r="E12" s="67"/>
      <c r="F12" s="67"/>
      <c r="G12" s="67"/>
      <c r="H12" s="67"/>
      <c r="I12" s="67"/>
      <c r="J12" s="67"/>
      <c r="K12" s="36"/>
      <c r="L12" s="434">
        <f t="shared" si="0"/>
        <v>0</v>
      </c>
      <c r="M12" s="435"/>
    </row>
    <row r="13" spans="1:13" s="37" customFormat="1" ht="21.75" customHeight="1">
      <c r="A13" s="445"/>
      <c r="B13" s="38" t="s">
        <v>54</v>
      </c>
      <c r="C13" s="249">
        <f>modèle!O17</f>
        <v>0</v>
      </c>
      <c r="D13" s="68"/>
      <c r="E13" s="68"/>
      <c r="F13" s="68"/>
      <c r="G13" s="68"/>
      <c r="H13" s="68"/>
      <c r="I13" s="68"/>
      <c r="J13" s="68"/>
      <c r="K13" s="39"/>
      <c r="L13" s="434">
        <f t="shared" si="0"/>
        <v>0</v>
      </c>
      <c r="M13" s="435"/>
    </row>
    <row r="14" spans="1:13" s="37" customFormat="1" ht="21.75" customHeight="1">
      <c r="A14" s="445"/>
      <c r="B14" s="131" t="s">
        <v>61</v>
      </c>
      <c r="C14" s="249">
        <f>modèle!O18</f>
        <v>0</v>
      </c>
      <c r="D14" s="132"/>
      <c r="E14" s="132"/>
      <c r="F14" s="132"/>
      <c r="G14" s="132"/>
      <c r="H14" s="132"/>
      <c r="I14" s="132"/>
      <c r="J14" s="132"/>
      <c r="K14" s="133"/>
      <c r="L14" s="434">
        <f t="shared" si="0"/>
        <v>0</v>
      </c>
      <c r="M14" s="435"/>
    </row>
    <row r="15" spans="1:13" s="37" customFormat="1" ht="21.75" customHeight="1" thickBot="1">
      <c r="A15" s="446"/>
      <c r="B15" s="40" t="s">
        <v>52</v>
      </c>
      <c r="C15" s="249">
        <f>modèle!O19</f>
        <v>0</v>
      </c>
      <c r="D15" s="69"/>
      <c r="E15" s="69"/>
      <c r="F15" s="69"/>
      <c r="G15" s="69"/>
      <c r="H15" s="69"/>
      <c r="I15" s="69"/>
      <c r="J15" s="69"/>
      <c r="K15" s="41"/>
      <c r="L15" s="434">
        <f t="shared" si="0"/>
        <v>0</v>
      </c>
      <c r="M15" s="435"/>
    </row>
    <row r="16" spans="1:13" s="37" customFormat="1" ht="21.75" customHeight="1">
      <c r="A16" s="467" t="s">
        <v>65</v>
      </c>
      <c r="B16" s="42" t="s">
        <v>7</v>
      </c>
      <c r="C16" s="72"/>
      <c r="D16" s="67"/>
      <c r="E16" s="67"/>
      <c r="F16" s="67"/>
      <c r="G16" s="67"/>
      <c r="H16" s="67"/>
      <c r="I16" s="67"/>
      <c r="J16" s="67"/>
      <c r="K16" s="36"/>
      <c r="L16" s="434">
        <f t="shared" si="0"/>
        <v>0</v>
      </c>
      <c r="M16" s="435"/>
    </row>
    <row r="17" spans="1:13" s="37" customFormat="1" ht="21.75" customHeight="1" thickBot="1">
      <c r="A17" s="468"/>
      <c r="B17" s="43" t="s">
        <v>62</v>
      </c>
      <c r="C17" s="73"/>
      <c r="D17" s="70"/>
      <c r="E17" s="70"/>
      <c r="F17" s="70"/>
      <c r="G17" s="70"/>
      <c r="H17" s="70"/>
      <c r="I17" s="70"/>
      <c r="J17" s="70"/>
      <c r="K17" s="44"/>
      <c r="L17" s="434">
        <f t="shared" si="0"/>
        <v>0</v>
      </c>
      <c r="M17" s="435"/>
    </row>
    <row r="18" spans="1:13" s="37" customFormat="1" ht="21" customHeight="1" thickBot="1">
      <c r="A18" s="465" t="s">
        <v>4</v>
      </c>
      <c r="B18" s="466"/>
      <c r="C18" s="45">
        <f>SUM(C7:C15)</f>
        <v>0</v>
      </c>
      <c r="D18" s="71">
        <f>SUM(D7:D15)</f>
        <v>0</v>
      </c>
      <c r="E18" s="71">
        <f aca="true" t="shared" si="1" ref="E18:J18">SUM(E7:E15)</f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46">
        <f>SUM(K7:K15)</f>
        <v>0</v>
      </c>
      <c r="L18" s="434">
        <f t="shared" si="0"/>
        <v>0</v>
      </c>
      <c r="M18" s="435"/>
    </row>
    <row r="19" spans="1:13" s="37" customFormat="1" ht="18" customHeight="1" thickBot="1">
      <c r="A19" s="463" t="s">
        <v>8</v>
      </c>
      <c r="B19" s="464"/>
      <c r="C19" s="74" t="s">
        <v>9</v>
      </c>
      <c r="D19" s="71"/>
      <c r="E19" s="71"/>
      <c r="F19" s="71"/>
      <c r="G19" s="71"/>
      <c r="H19" s="71"/>
      <c r="I19" s="71"/>
      <c r="J19" s="71"/>
      <c r="K19" s="46"/>
      <c r="L19" s="434">
        <f t="shared" si="0"/>
        <v>0</v>
      </c>
      <c r="M19" s="435"/>
    </row>
    <row r="20" spans="2:27" s="26" customFormat="1" ht="12" customHeight="1"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R20" s="9"/>
      <c r="V20" s="5"/>
      <c r="W20" s="5"/>
      <c r="X20" s="5"/>
      <c r="Y20" s="5"/>
      <c r="Z20" s="5"/>
      <c r="AA20" s="5"/>
    </row>
    <row r="21" spans="9:12" ht="12.75">
      <c r="I21" s="8"/>
      <c r="K21" s="5"/>
      <c r="L21" s="5"/>
    </row>
    <row r="22" spans="1:13" ht="15.75">
      <c r="A22" s="432" t="s">
        <v>40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</row>
    <row r="23" spans="1:13" ht="16.5" thickBot="1">
      <c r="A23" s="34"/>
      <c r="B23" s="34"/>
      <c r="C23" s="469" t="s">
        <v>10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</row>
    <row r="24" spans="1:13" ht="16.5" thickBot="1">
      <c r="A24" s="432"/>
      <c r="B24" s="433"/>
      <c r="C24" s="471" t="s">
        <v>3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3"/>
    </row>
    <row r="25" spans="1:13" ht="16.5" thickBot="1">
      <c r="A25" s="34"/>
      <c r="B25" s="34"/>
      <c r="C25" s="455" t="s">
        <v>64</v>
      </c>
      <c r="D25" s="470"/>
      <c r="E25" s="470"/>
      <c r="F25" s="470"/>
      <c r="G25" s="470"/>
      <c r="H25" s="470"/>
      <c r="I25" s="470"/>
      <c r="J25" s="470"/>
      <c r="K25" s="470"/>
      <c r="L25" s="455" t="s">
        <v>4</v>
      </c>
      <c r="M25" s="456"/>
    </row>
    <row r="26" spans="1:13" ht="15">
      <c r="A26" s="476" t="s">
        <v>13</v>
      </c>
      <c r="B26" s="477"/>
      <c r="C26" s="82"/>
      <c r="D26" s="82"/>
      <c r="E26" s="82"/>
      <c r="F26" s="82"/>
      <c r="G26" s="82"/>
      <c r="H26" s="82"/>
      <c r="I26" s="82"/>
      <c r="J26" s="82"/>
      <c r="K26" s="82"/>
      <c r="L26" s="458" t="s">
        <v>63</v>
      </c>
      <c r="M26" s="459"/>
    </row>
    <row r="27" spans="1:13" ht="13.5" thickBot="1">
      <c r="A27" s="483"/>
      <c r="B27" s="484"/>
      <c r="C27" s="83"/>
      <c r="D27" s="84"/>
      <c r="E27" s="84"/>
      <c r="F27" s="84"/>
      <c r="G27" s="84"/>
      <c r="H27" s="85"/>
      <c r="I27" s="85"/>
      <c r="J27" s="84"/>
      <c r="K27" s="84"/>
      <c r="L27" s="474"/>
      <c r="M27" s="475"/>
    </row>
    <row r="28" spans="1:13" ht="12.75">
      <c r="A28" s="449" t="s">
        <v>14</v>
      </c>
      <c r="B28" s="86" t="s">
        <v>69</v>
      </c>
      <c r="C28" s="87"/>
      <c r="D28" s="88"/>
      <c r="E28" s="88"/>
      <c r="F28" s="88"/>
      <c r="G28" s="88"/>
      <c r="H28" s="89"/>
      <c r="I28" s="89"/>
      <c r="J28" s="88"/>
      <c r="K28" s="88"/>
      <c r="L28" s="451">
        <f aca="true" t="shared" si="2" ref="L28:L40">SUM(C28:K28)</f>
        <v>0</v>
      </c>
      <c r="M28" s="452"/>
    </row>
    <row r="29" spans="1:13" ht="13.5" thickBot="1">
      <c r="A29" s="450"/>
      <c r="B29" s="90" t="s">
        <v>70</v>
      </c>
      <c r="C29" s="91"/>
      <c r="D29" s="92"/>
      <c r="E29" s="92"/>
      <c r="F29" s="92"/>
      <c r="G29" s="93"/>
      <c r="H29" s="94"/>
      <c r="I29" s="94"/>
      <c r="J29" s="93"/>
      <c r="K29" s="93"/>
      <c r="L29" s="453">
        <f t="shared" si="2"/>
        <v>0</v>
      </c>
      <c r="M29" s="454"/>
    </row>
    <row r="30" spans="1:13" ht="12.75">
      <c r="A30" s="449" t="s">
        <v>67</v>
      </c>
      <c r="B30" s="95" t="s">
        <v>71</v>
      </c>
      <c r="C30" s="96"/>
      <c r="D30" s="97"/>
      <c r="E30" s="97"/>
      <c r="F30" s="97"/>
      <c r="G30" s="97"/>
      <c r="H30" s="98"/>
      <c r="I30" s="98"/>
      <c r="J30" s="97"/>
      <c r="K30" s="97"/>
      <c r="L30" s="451">
        <f>SUM(C30:K30)</f>
        <v>0</v>
      </c>
      <c r="M30" s="452"/>
    </row>
    <row r="31" spans="1:13" ht="13.5" thickBot="1">
      <c r="A31" s="450"/>
      <c r="B31" s="99" t="s">
        <v>72</v>
      </c>
      <c r="C31" s="100"/>
      <c r="D31" s="93"/>
      <c r="E31" s="93"/>
      <c r="F31" s="93"/>
      <c r="G31" s="93"/>
      <c r="H31" s="94"/>
      <c r="I31" s="94"/>
      <c r="J31" s="93"/>
      <c r="K31" s="93"/>
      <c r="L31" s="453">
        <f>SUM(C31:K31)</f>
        <v>0</v>
      </c>
      <c r="M31" s="454"/>
    </row>
    <row r="32" spans="1:13" ht="12.75">
      <c r="A32" s="449" t="s">
        <v>15</v>
      </c>
      <c r="B32" s="95" t="s">
        <v>73</v>
      </c>
      <c r="C32" s="96"/>
      <c r="D32" s="97"/>
      <c r="E32" s="97"/>
      <c r="F32" s="97"/>
      <c r="G32" s="97"/>
      <c r="H32" s="98"/>
      <c r="I32" s="98"/>
      <c r="J32" s="97"/>
      <c r="K32" s="97"/>
      <c r="L32" s="451">
        <f t="shared" si="2"/>
        <v>0</v>
      </c>
      <c r="M32" s="452"/>
    </row>
    <row r="33" spans="1:13" ht="13.5" thickBot="1">
      <c r="A33" s="450"/>
      <c r="B33" s="99" t="s">
        <v>74</v>
      </c>
      <c r="C33" s="100"/>
      <c r="D33" s="93"/>
      <c r="E33" s="93"/>
      <c r="F33" s="93"/>
      <c r="G33" s="93"/>
      <c r="H33" s="94"/>
      <c r="I33" s="94"/>
      <c r="J33" s="93"/>
      <c r="K33" s="93"/>
      <c r="L33" s="453">
        <f t="shared" si="2"/>
        <v>0</v>
      </c>
      <c r="M33" s="454"/>
    </row>
    <row r="34" spans="1:13" ht="12.75">
      <c r="A34" s="449" t="s">
        <v>12</v>
      </c>
      <c r="B34" s="95" t="s">
        <v>75</v>
      </c>
      <c r="C34" s="96"/>
      <c r="D34" s="97"/>
      <c r="E34" s="97"/>
      <c r="F34" s="97"/>
      <c r="G34" s="97"/>
      <c r="H34" s="98"/>
      <c r="I34" s="98"/>
      <c r="J34" s="97"/>
      <c r="K34" s="97"/>
      <c r="L34" s="451">
        <f t="shared" si="2"/>
        <v>0</v>
      </c>
      <c r="M34" s="452"/>
    </row>
    <row r="35" spans="1:13" ht="13.5" thickBot="1">
      <c r="A35" s="450"/>
      <c r="B35" s="99" t="s">
        <v>76</v>
      </c>
      <c r="C35" s="100"/>
      <c r="D35" s="93"/>
      <c r="E35" s="93"/>
      <c r="F35" s="93"/>
      <c r="G35" s="93"/>
      <c r="H35" s="94"/>
      <c r="I35" s="94"/>
      <c r="J35" s="93"/>
      <c r="K35" s="93"/>
      <c r="L35" s="453">
        <f t="shared" si="2"/>
        <v>0</v>
      </c>
      <c r="M35" s="454"/>
    </row>
    <row r="36" spans="1:13" ht="12.75" customHeight="1">
      <c r="A36" s="449" t="s">
        <v>16</v>
      </c>
      <c r="B36" s="95" t="s">
        <v>77</v>
      </c>
      <c r="C36" s="96"/>
      <c r="D36" s="97"/>
      <c r="E36" s="97"/>
      <c r="F36" s="97"/>
      <c r="G36" s="97"/>
      <c r="H36" s="98"/>
      <c r="I36" s="98"/>
      <c r="J36" s="97"/>
      <c r="K36" s="97"/>
      <c r="L36" s="447">
        <f t="shared" si="2"/>
        <v>0</v>
      </c>
      <c r="M36" s="448"/>
    </row>
    <row r="37" spans="1:13" ht="13.5" thickBot="1">
      <c r="A37" s="450"/>
      <c r="B37" s="99" t="s">
        <v>78</v>
      </c>
      <c r="C37" s="100"/>
      <c r="D37" s="93"/>
      <c r="E37" s="93"/>
      <c r="F37" s="93"/>
      <c r="G37" s="93"/>
      <c r="H37" s="94"/>
      <c r="I37" s="94"/>
      <c r="J37" s="93"/>
      <c r="K37" s="93"/>
      <c r="L37" s="481">
        <f t="shared" si="2"/>
        <v>0</v>
      </c>
      <c r="M37" s="482"/>
    </row>
    <row r="38" spans="1:13" ht="12.75" customHeight="1">
      <c r="A38" s="449" t="s">
        <v>66</v>
      </c>
      <c r="B38" s="95" t="s">
        <v>79</v>
      </c>
      <c r="C38" s="96"/>
      <c r="D38" s="97"/>
      <c r="E38" s="97"/>
      <c r="F38" s="97"/>
      <c r="G38" s="97"/>
      <c r="H38" s="98"/>
      <c r="I38" s="98"/>
      <c r="J38" s="97"/>
      <c r="K38" s="97"/>
      <c r="L38" s="447">
        <f>SUM(C38:K38)</f>
        <v>0</v>
      </c>
      <c r="M38" s="448"/>
    </row>
    <row r="39" spans="1:13" ht="13.5" thickBot="1">
      <c r="A39" s="450"/>
      <c r="B39" s="99" t="s">
        <v>80</v>
      </c>
      <c r="C39" s="100"/>
      <c r="D39" s="93"/>
      <c r="E39" s="93"/>
      <c r="F39" s="93"/>
      <c r="G39" s="93"/>
      <c r="H39" s="94"/>
      <c r="I39" s="94"/>
      <c r="J39" s="93"/>
      <c r="K39" s="93"/>
      <c r="L39" s="481">
        <f>SUM(C39:K39)</f>
        <v>0</v>
      </c>
      <c r="M39" s="482"/>
    </row>
    <row r="40" spans="1:13" ht="15.75" thickBot="1">
      <c r="A40" s="465" t="s">
        <v>4</v>
      </c>
      <c r="B40" s="478"/>
      <c r="C40" s="101">
        <f aca="true" t="shared" si="3" ref="C40:K40">SUM(C28:C39)</f>
        <v>0</v>
      </c>
      <c r="D40" s="102">
        <f t="shared" si="3"/>
        <v>0</v>
      </c>
      <c r="E40" s="102">
        <f t="shared" si="3"/>
        <v>0</v>
      </c>
      <c r="F40" s="102">
        <f t="shared" si="3"/>
        <v>0</v>
      </c>
      <c r="G40" s="102">
        <f t="shared" si="3"/>
        <v>0</v>
      </c>
      <c r="H40" s="103">
        <f t="shared" si="3"/>
        <v>0</v>
      </c>
      <c r="I40" s="103">
        <f t="shared" si="3"/>
        <v>0</v>
      </c>
      <c r="J40" s="102">
        <f t="shared" si="3"/>
        <v>0</v>
      </c>
      <c r="K40" s="102">
        <f t="shared" si="3"/>
        <v>0</v>
      </c>
      <c r="L40" s="479">
        <f t="shared" si="2"/>
        <v>0</v>
      </c>
      <c r="M40" s="480"/>
    </row>
  </sheetData>
  <sheetProtection/>
  <mergeCells count="59">
    <mergeCell ref="A40:B40"/>
    <mergeCell ref="L40:M40"/>
    <mergeCell ref="L37:M37"/>
    <mergeCell ref="L26:M26"/>
    <mergeCell ref="A27:B27"/>
    <mergeCell ref="L34:M34"/>
    <mergeCell ref="A38:A39"/>
    <mergeCell ref="L38:M38"/>
    <mergeCell ref="L39:M39"/>
    <mergeCell ref="A36:A37"/>
    <mergeCell ref="C25:K25"/>
    <mergeCell ref="L31:M31"/>
    <mergeCell ref="A28:A29"/>
    <mergeCell ref="C24:M24"/>
    <mergeCell ref="L27:M27"/>
    <mergeCell ref="L30:M30"/>
    <mergeCell ref="L29:M29"/>
    <mergeCell ref="L28:M28"/>
    <mergeCell ref="A26:B26"/>
    <mergeCell ref="A30:A31"/>
    <mergeCell ref="L14:M14"/>
    <mergeCell ref="L15:M15"/>
    <mergeCell ref="A24:B24"/>
    <mergeCell ref="L19:M19"/>
    <mergeCell ref="A18:B18"/>
    <mergeCell ref="A16:A17"/>
    <mergeCell ref="A22:M22"/>
    <mergeCell ref="C23:M23"/>
    <mergeCell ref="L18:M18"/>
    <mergeCell ref="L25:M25"/>
    <mergeCell ref="L7:M7"/>
    <mergeCell ref="L8:M8"/>
    <mergeCell ref="L13:M13"/>
    <mergeCell ref="A7:A11"/>
    <mergeCell ref="L35:M35"/>
    <mergeCell ref="B20:K20"/>
    <mergeCell ref="A19:B19"/>
    <mergeCell ref="L16:M16"/>
    <mergeCell ref="L17:M17"/>
    <mergeCell ref="L36:M36"/>
    <mergeCell ref="A32:A33"/>
    <mergeCell ref="A34:A35"/>
    <mergeCell ref="L32:M32"/>
    <mergeCell ref="L33:M33"/>
    <mergeCell ref="A1:M1"/>
    <mergeCell ref="L4:M4"/>
    <mergeCell ref="C4:K4"/>
    <mergeCell ref="A5:B5"/>
    <mergeCell ref="L5:M5"/>
    <mergeCell ref="A3:B3"/>
    <mergeCell ref="L10:M10"/>
    <mergeCell ref="L11:M11"/>
    <mergeCell ref="L12:M12"/>
    <mergeCell ref="C3:M3"/>
    <mergeCell ref="C2:M2"/>
    <mergeCell ref="L9:M9"/>
    <mergeCell ref="A6:B6"/>
    <mergeCell ref="L6:M6"/>
    <mergeCell ref="A12:A15"/>
  </mergeCells>
  <dataValidations count="2">
    <dataValidation type="list" allowBlank="1" showErrorMessage="1" prompt="&#10;" sqref="A40 A18">
      <formula1>categorie</formula1>
    </dataValidation>
    <dataValidation allowBlank="1" showErrorMessage="1" prompt="&#10;" sqref="B7:B17 B28:B39"/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9" scale="85" r:id="rId1"/>
  <headerFooter alignWithMargins="0">
    <oddFooter>&amp;L&amp;F - &amp;A&amp;CFévrier 2007&amp;R&amp;P/&amp;N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55"/>
  <sheetViews>
    <sheetView showGridLines="0" zoomScalePageLayoutView="0" workbookViewId="0" topLeftCell="A3">
      <selection activeCell="A16" sqref="A16"/>
    </sheetView>
  </sheetViews>
  <sheetFormatPr defaultColWidth="11.421875" defaultRowHeight="12.75"/>
  <cols>
    <col min="1" max="1" width="6.421875" style="0" customWidth="1"/>
    <col min="2" max="2" width="7.421875" style="5" customWidth="1"/>
    <col min="3" max="3" width="8.00390625" style="0" customWidth="1"/>
    <col min="4" max="4" width="5.00390625" style="0" customWidth="1"/>
    <col min="5" max="5" width="6.421875" style="0" customWidth="1"/>
    <col min="6" max="6" width="15.140625" style="0" customWidth="1"/>
    <col min="7" max="10" width="7.28125" style="0" customWidth="1"/>
    <col min="11" max="11" width="6.7109375" style="12" customWidth="1"/>
    <col min="12" max="12" width="20.7109375" style="0" customWidth="1"/>
    <col min="13" max="13" width="14.421875" style="0" customWidth="1"/>
    <col min="15" max="15" width="5.7109375" style="0" bestFit="1" customWidth="1"/>
    <col min="16" max="16" width="23.8515625" style="0" customWidth="1"/>
    <col min="17" max="17" width="14.8515625" style="0" customWidth="1"/>
  </cols>
  <sheetData>
    <row r="1" spans="1:39" ht="15.75">
      <c r="A1" s="111" t="s">
        <v>40</v>
      </c>
      <c r="B1" s="111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3"/>
      <c r="S1" s="13"/>
      <c r="T1" s="14"/>
      <c r="U1" s="14"/>
      <c r="V1" s="14"/>
      <c r="W1" s="13"/>
      <c r="X1" s="13"/>
      <c r="Y1" s="13"/>
      <c r="Z1" s="1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5" customFormat="1" ht="15.75">
      <c r="A2" s="16" t="s">
        <v>59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3"/>
      <c r="S2" s="13"/>
      <c r="T2" s="14"/>
      <c r="U2" s="14"/>
      <c r="V2" s="14"/>
      <c r="W2" s="13"/>
      <c r="X2" s="13"/>
      <c r="Y2" s="13"/>
      <c r="Z2" s="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" customFormat="1" ht="13.5" thickBot="1">
      <c r="A3" s="6"/>
      <c r="B3" s="6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17" ht="12.75">
      <c r="A4" s="422" t="s">
        <v>17</v>
      </c>
      <c r="B4" s="485"/>
      <c r="C4" s="486"/>
      <c r="D4" s="486"/>
      <c r="E4" s="486"/>
      <c r="F4" s="487"/>
      <c r="G4" s="487"/>
      <c r="H4" s="398" t="s">
        <v>28</v>
      </c>
      <c r="I4" s="399"/>
      <c r="J4" s="400"/>
      <c r="K4" s="485" t="s">
        <v>29</v>
      </c>
      <c r="L4" s="486"/>
      <c r="M4" s="486"/>
      <c r="N4" s="486"/>
      <c r="O4" s="486"/>
      <c r="P4" s="486"/>
      <c r="Q4" s="492"/>
    </row>
    <row r="5" spans="1:17" ht="12.75" customHeight="1">
      <c r="A5" s="427" t="s">
        <v>25</v>
      </c>
      <c r="B5" s="429" t="s">
        <v>26</v>
      </c>
      <c r="C5" s="489"/>
      <c r="D5" s="489"/>
      <c r="E5" s="489"/>
      <c r="F5" s="490"/>
      <c r="G5" s="488" t="s">
        <v>20</v>
      </c>
      <c r="H5" s="144"/>
      <c r="I5" s="150"/>
      <c r="J5" s="145"/>
      <c r="K5" s="491" t="s">
        <v>32</v>
      </c>
      <c r="L5" s="401" t="s">
        <v>27</v>
      </c>
      <c r="M5" s="412" t="s">
        <v>44</v>
      </c>
      <c r="N5" s="412" t="s">
        <v>45</v>
      </c>
      <c r="O5" s="412" t="s">
        <v>30</v>
      </c>
      <c r="P5" s="401" t="s">
        <v>58</v>
      </c>
      <c r="Q5" s="428" t="s">
        <v>37</v>
      </c>
    </row>
    <row r="6" spans="1:17" ht="25.5">
      <c r="A6" s="427"/>
      <c r="B6" s="23" t="s">
        <v>38</v>
      </c>
      <c r="C6" s="4" t="s">
        <v>18</v>
      </c>
      <c r="D6" s="4" t="s">
        <v>19</v>
      </c>
      <c r="E6" s="4" t="s">
        <v>24</v>
      </c>
      <c r="F6" s="143" t="s">
        <v>42</v>
      </c>
      <c r="G6" s="488" t="s">
        <v>20</v>
      </c>
      <c r="H6" s="154" t="s">
        <v>18</v>
      </c>
      <c r="I6" s="4" t="s">
        <v>19</v>
      </c>
      <c r="J6" s="155" t="s">
        <v>24</v>
      </c>
      <c r="K6" s="491"/>
      <c r="L6" s="401"/>
      <c r="M6" s="412"/>
      <c r="N6" s="412"/>
      <c r="O6" s="412"/>
      <c r="P6" s="401"/>
      <c r="Q6" s="428"/>
    </row>
    <row r="7" spans="1:17" ht="9.75" customHeight="1">
      <c r="A7" s="28"/>
      <c r="B7" s="29"/>
      <c r="C7" s="30"/>
      <c r="D7" s="30"/>
      <c r="E7" s="30"/>
      <c r="F7" s="30"/>
      <c r="G7" s="30"/>
      <c r="H7" s="152"/>
      <c r="I7" s="77"/>
      <c r="J7" s="153"/>
      <c r="K7" s="148"/>
      <c r="L7" s="77"/>
      <c r="M7" s="77"/>
      <c r="N7" s="77"/>
      <c r="O7" s="77"/>
      <c r="P7" s="77"/>
      <c r="Q7" s="81"/>
    </row>
    <row r="8" spans="1:18" s="31" customFormat="1" ht="12.75">
      <c r="A8" s="32" t="s">
        <v>11</v>
      </c>
      <c r="B8" s="33" t="s">
        <v>2</v>
      </c>
      <c r="C8" s="33" t="s">
        <v>39</v>
      </c>
      <c r="D8" s="33">
        <v>4</v>
      </c>
      <c r="E8" s="33"/>
      <c r="F8" s="141"/>
      <c r="G8" s="151"/>
      <c r="H8" s="156"/>
      <c r="I8" s="157"/>
      <c r="J8" s="146"/>
      <c r="K8" s="76"/>
      <c r="L8" s="75"/>
      <c r="M8" s="78"/>
      <c r="N8" s="75"/>
      <c r="O8" s="75"/>
      <c r="P8" s="79"/>
      <c r="Q8" s="104"/>
      <c r="R8" s="80"/>
    </row>
    <row r="9" spans="1:17" s="31" customFormat="1" ht="13.5" thickBot="1">
      <c r="A9" s="105"/>
      <c r="B9" s="106"/>
      <c r="C9" s="106"/>
      <c r="D9" s="106"/>
      <c r="E9" s="106"/>
      <c r="F9" s="142"/>
      <c r="G9" s="107"/>
      <c r="H9" s="158"/>
      <c r="I9" s="159"/>
      <c r="J9" s="147"/>
      <c r="K9" s="149"/>
      <c r="L9" s="108"/>
      <c r="M9" s="109"/>
      <c r="N9" s="109"/>
      <c r="O9" s="109"/>
      <c r="P9" s="109"/>
      <c r="Q9" s="110"/>
    </row>
    <row r="10" spans="1:11" ht="13.5" customHeight="1">
      <c r="A10" s="20"/>
      <c r="B10" s="20"/>
      <c r="C10" s="20"/>
      <c r="D10" s="20"/>
      <c r="E10" s="20"/>
      <c r="F10" s="20"/>
      <c r="G10" s="21"/>
      <c r="H10" s="21"/>
      <c r="I10" s="21"/>
      <c r="J10" s="21"/>
      <c r="K10" s="22"/>
    </row>
    <row r="11" spans="1:11" ht="12.75">
      <c r="A11" s="20"/>
      <c r="B11" s="20"/>
      <c r="C11" s="20"/>
      <c r="D11" s="20"/>
      <c r="E11" s="20"/>
      <c r="F11" s="20"/>
      <c r="G11" s="21"/>
      <c r="H11" s="21"/>
      <c r="I11" s="21"/>
      <c r="J11" s="21"/>
      <c r="K11" s="22"/>
    </row>
    <row r="12" spans="1:11" ht="12.75">
      <c r="A12" s="20"/>
      <c r="B12" s="20"/>
      <c r="C12" s="20"/>
      <c r="D12" s="20"/>
      <c r="E12" s="20"/>
      <c r="F12" s="20"/>
      <c r="G12" s="21"/>
      <c r="H12" s="21"/>
      <c r="I12" s="21"/>
      <c r="J12" s="21"/>
      <c r="K12" s="22"/>
    </row>
    <row r="13" spans="1:11" ht="12.75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2"/>
    </row>
    <row r="14" spans="1:11" ht="12.75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2"/>
    </row>
    <row r="15" ht="12.75">
      <c r="B15" s="20"/>
    </row>
    <row r="16" ht="12.75">
      <c r="B16" s="20"/>
    </row>
    <row r="17" ht="12.75">
      <c r="B17" s="20"/>
    </row>
    <row r="18" ht="12.75">
      <c r="B18" s="20"/>
    </row>
    <row r="19" ht="12.75">
      <c r="B19" s="20"/>
    </row>
    <row r="20" ht="12.75">
      <c r="B20" s="20"/>
    </row>
    <row r="21" ht="12.75">
      <c r="B21" s="20"/>
    </row>
    <row r="22" ht="12.75">
      <c r="B22" s="20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  <row r="241" ht="12.75">
      <c r="B241" s="20"/>
    </row>
    <row r="242" ht="12.75">
      <c r="B242" s="20"/>
    </row>
    <row r="243" ht="12.75">
      <c r="B243" s="20"/>
    </row>
    <row r="244" ht="12.75">
      <c r="B244" s="20"/>
    </row>
    <row r="245" ht="12.75">
      <c r="B245" s="20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</sheetData>
  <sheetProtection/>
  <mergeCells count="13">
    <mergeCell ref="Q5:Q6"/>
    <mergeCell ref="K5:K6"/>
    <mergeCell ref="K4:Q4"/>
    <mergeCell ref="L5:L6"/>
    <mergeCell ref="N5:N6"/>
    <mergeCell ref="O5:O6"/>
    <mergeCell ref="P5:P6"/>
    <mergeCell ref="A5:A6"/>
    <mergeCell ref="M5:M6"/>
    <mergeCell ref="A4:G4"/>
    <mergeCell ref="G5:G6"/>
    <mergeCell ref="B5:F5"/>
    <mergeCell ref="H4:J4"/>
  </mergeCells>
  <dataValidations count="3">
    <dataValidation errorStyle="information" type="list" allowBlank="1" showInputMessage="1" showErrorMessage="1" sqref="B8:B245">
      <formula1>"jussieu,boucicaut,ESPCI"</formula1>
    </dataValidation>
    <dataValidation type="list" allowBlank="1" showErrorMessage="1" prompt="&#10;" sqref="K8:K14">
      <formula1>categorie</formula1>
    </dataValidation>
    <dataValidation errorStyle="information" type="list" allowBlank="1" showInputMessage="1" showErrorMessage="1" sqref="A8:A14">
      <formula1>entite</formula1>
    </dataValidation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8" scale="135" r:id="rId1"/>
  <headerFooter alignWithMargins="0">
    <oddFooter>&amp;L&amp;F - &amp;A&amp;CFévrier 2007&amp;R&amp;P/&amp;N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3"/>
  <sheetViews>
    <sheetView tabSelected="1" zoomScalePageLayoutView="0" workbookViewId="0" topLeftCell="A12">
      <selection activeCell="B45" sqref="B4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SUM($R$26:$R$883)+SUM($AB$26:$AB$883)</f>
        <v>7.237325000000002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SUMIF($L$26:$L$956,"INFO",$R$26:$R$956)</f>
        <v>1.05</v>
      </c>
      <c r="P11" s="230">
        <f>SUMIF($L$26:$L$956,"INFO",$S$26:$S$956)</f>
        <v>0</v>
      </c>
      <c r="Q11" s="231">
        <f>O11-P11</f>
        <v>1.05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SUMIF($L$26:$L$956,"MOB",$R$26:$R$956)</f>
        <v>4.6941999999999995</v>
      </c>
      <c r="P12" s="230">
        <f>SUMIF($L$26:$L$956,"MOB",$S$26:$S$956)</f>
        <v>0</v>
      </c>
      <c r="Q12" s="231">
        <f aca="true" t="shared" si="0" ref="Q12:Q19">O12-P12</f>
        <v>4.6941999999999995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SUMIF($L$26:$L$949,"DIV",$R$26:$R$949)</f>
        <v>1.253125</v>
      </c>
      <c r="P13" s="230">
        <f>SUMIF($L$26:$L$956,"DIV",$S$26:$S$956)</f>
        <v>0</v>
      </c>
      <c r="Q13" s="231">
        <f t="shared" si="0"/>
        <v>1.253125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SUMIF($L$26:$L$949,"LAB",$R$26:$R$949)</f>
        <v>0</v>
      </c>
      <c r="P14" s="230">
        <f>SUMIF($L$26:$L$956,"LAB",$S$26:$S$956)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SUMIF($L$26:$L$949,"FRAG",$R$26:$R$949)</f>
        <v>0</v>
      </c>
      <c r="P15" s="230">
        <f>SUMIF($L$26:$L$956,"FRAG",$S$26:$S$956)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SUMIF($L$26:$L$949,"VER",$R$26:$R$949)</f>
        <v>0</v>
      </c>
      <c r="P16" s="230">
        <f>SUMIF($L$26:$L$956,"VER",$S$26:$S$956)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SUMIF($L$26:$L$956,"ROC",$R$26:$R$956)</f>
        <v>0</v>
      </c>
      <c r="P17" s="230">
        <f>SUMIF($L$26:$L$956,"ROC",$S$26:$S$956)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SUMIF($Y$26:$Y$956,"DOCBUR",$AB$26:$AB$956)</f>
        <v>0.24</v>
      </c>
      <c r="P18" s="230">
        <f>SUMIF($Y$26:$Y$956,"DOCBUR",$AC$26:$AC$956)</f>
        <v>0</v>
      </c>
      <c r="Q18" s="231">
        <f t="shared" si="0"/>
        <v>0.24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SUMIF($Y$26:$Y$956,"DOCBIBLIO",$AB$26:$AB$956)</f>
        <v>0</v>
      </c>
      <c r="P19" s="230">
        <f>SUMIF($Y$26:$Y$956,"DOCBIBLIO",$AC$26:$AC$956)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225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197" t="s">
        <v>126</v>
      </c>
      <c r="E26" s="192" t="s">
        <v>127</v>
      </c>
      <c r="F26" s="197" t="s">
        <v>729</v>
      </c>
      <c r="G26" s="223" t="s">
        <v>128</v>
      </c>
      <c r="H26" s="198">
        <v>1222</v>
      </c>
      <c r="I26" s="199">
        <v>2</v>
      </c>
      <c r="J26" s="200" t="s">
        <v>725</v>
      </c>
      <c r="K26" s="201"/>
      <c r="L26" s="198" t="s">
        <v>33</v>
      </c>
      <c r="M26" s="202" t="s">
        <v>113</v>
      </c>
      <c r="N26" s="202">
        <v>1</v>
      </c>
      <c r="O26" s="202">
        <v>82</v>
      </c>
      <c r="P26" s="202">
        <v>40</v>
      </c>
      <c r="Q26" s="202">
        <v>154</v>
      </c>
      <c r="R26" s="203">
        <v>0.6</v>
      </c>
      <c r="S26" s="228">
        <f aca="true" t="shared" si="1" ref="S26:S43">IF(T26="O",R26,0)</f>
        <v>0</v>
      </c>
      <c r="T26" s="204" t="s">
        <v>702</v>
      </c>
      <c r="U26" s="199"/>
      <c r="V26" s="199"/>
      <c r="W26" s="205"/>
      <c r="X26" s="205"/>
      <c r="Y26" s="206" t="s">
        <v>61</v>
      </c>
      <c r="Z26" s="207"/>
      <c r="AA26" s="199">
        <v>2</v>
      </c>
      <c r="AB26" s="199">
        <f>AA26*0.06</f>
        <v>0.12</v>
      </c>
      <c r="AC26" s="232">
        <f aca="true" t="shared" si="2" ref="AC26:AC43">IF(AD26="O",AB26,0)</f>
        <v>0</v>
      </c>
      <c r="AD26" s="208" t="s">
        <v>702</v>
      </c>
      <c r="AE26" s="209" t="s">
        <v>123</v>
      </c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197" t="s">
        <v>126</v>
      </c>
      <c r="E27" s="192" t="s">
        <v>127</v>
      </c>
      <c r="F27" s="197" t="s">
        <v>729</v>
      </c>
      <c r="G27" s="223" t="s">
        <v>129</v>
      </c>
      <c r="H27" s="198">
        <v>1222</v>
      </c>
      <c r="I27" s="199">
        <v>2</v>
      </c>
      <c r="J27" s="200" t="s">
        <v>725</v>
      </c>
      <c r="K27" s="201"/>
      <c r="L27" s="198" t="s">
        <v>33</v>
      </c>
      <c r="M27" s="202" t="s">
        <v>113</v>
      </c>
      <c r="N27" s="202">
        <v>1</v>
      </c>
      <c r="O27" s="202">
        <v>82</v>
      </c>
      <c r="P27" s="202">
        <v>40</v>
      </c>
      <c r="Q27" s="202">
        <v>154</v>
      </c>
      <c r="R27" s="203">
        <v>0.6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 t="s">
        <v>61</v>
      </c>
      <c r="Z27" s="207"/>
      <c r="AA27" s="199">
        <v>2</v>
      </c>
      <c r="AB27" s="199">
        <f>AA27*0.06</f>
        <v>0.12</v>
      </c>
      <c r="AC27" s="232">
        <f t="shared" si="2"/>
        <v>0</v>
      </c>
      <c r="AD27" s="208" t="s">
        <v>702</v>
      </c>
      <c r="AE27" s="209" t="s">
        <v>123</v>
      </c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197" t="s">
        <v>126</v>
      </c>
      <c r="E28" s="192" t="s">
        <v>127</v>
      </c>
      <c r="F28" s="49" t="s">
        <v>729</v>
      </c>
      <c r="G28" s="223" t="s">
        <v>131</v>
      </c>
      <c r="H28" s="198">
        <v>1222</v>
      </c>
      <c r="I28" s="53">
        <v>2</v>
      </c>
      <c r="J28" s="193" t="s">
        <v>725</v>
      </c>
      <c r="K28" s="54"/>
      <c r="L28" s="198" t="s">
        <v>33</v>
      </c>
      <c r="M28" s="50" t="s">
        <v>107</v>
      </c>
      <c r="N28" s="202">
        <v>1</v>
      </c>
      <c r="O28" s="50">
        <v>120</v>
      </c>
      <c r="P28" s="50">
        <v>40</v>
      </c>
      <c r="Q28" s="50">
        <v>200</v>
      </c>
      <c r="R28" s="52">
        <v>1.2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197" t="s">
        <v>126</v>
      </c>
      <c r="E29" s="192" t="s">
        <v>127</v>
      </c>
      <c r="F29" s="197"/>
      <c r="G29" s="223" t="s">
        <v>132</v>
      </c>
      <c r="H29" s="198"/>
      <c r="I29" s="199"/>
      <c r="J29" s="200"/>
      <c r="K29" s="302" t="s">
        <v>726</v>
      </c>
      <c r="L29" s="198" t="s">
        <v>33</v>
      </c>
      <c r="M29" s="202" t="s">
        <v>130</v>
      </c>
      <c r="N29" s="202">
        <v>1</v>
      </c>
      <c r="O29" s="202">
        <v>50</v>
      </c>
      <c r="P29" s="202">
        <v>46</v>
      </c>
      <c r="Q29" s="202">
        <v>154</v>
      </c>
      <c r="R29" s="203">
        <f>(O29*P29*Q29)/1000000</f>
        <v>0.3542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197" t="s">
        <v>126</v>
      </c>
      <c r="E30" s="192" t="s">
        <v>127</v>
      </c>
      <c r="F30" s="197"/>
      <c r="G30" s="223" t="s">
        <v>133</v>
      </c>
      <c r="H30" s="198"/>
      <c r="I30" s="199"/>
      <c r="J30" s="200"/>
      <c r="K30" s="302" t="s">
        <v>726</v>
      </c>
      <c r="L30" s="198" t="s">
        <v>33</v>
      </c>
      <c r="M30" s="202" t="s">
        <v>114</v>
      </c>
      <c r="N30" s="202">
        <v>1</v>
      </c>
      <c r="O30" s="202">
        <v>150</v>
      </c>
      <c r="P30" s="202">
        <v>74</v>
      </c>
      <c r="Q30" s="202">
        <v>73</v>
      </c>
      <c r="R30" s="203">
        <v>0.86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 t="s">
        <v>123</v>
      </c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197" t="s">
        <v>126</v>
      </c>
      <c r="E31" s="192" t="s">
        <v>127</v>
      </c>
      <c r="F31" s="49"/>
      <c r="G31" s="223" t="s">
        <v>134</v>
      </c>
      <c r="H31" s="51"/>
      <c r="I31" s="53"/>
      <c r="J31" s="193"/>
      <c r="K31" s="301" t="s">
        <v>726</v>
      </c>
      <c r="L31" s="198" t="s">
        <v>33</v>
      </c>
      <c r="M31" s="50" t="s">
        <v>114</v>
      </c>
      <c r="N31" s="202">
        <v>1</v>
      </c>
      <c r="O31" s="50">
        <v>150</v>
      </c>
      <c r="P31" s="50">
        <v>74</v>
      </c>
      <c r="Q31" s="50">
        <v>73</v>
      </c>
      <c r="R31" s="52">
        <v>0.86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 t="s">
        <v>123</v>
      </c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197" t="s">
        <v>126</v>
      </c>
      <c r="E32" s="192" t="s">
        <v>127</v>
      </c>
      <c r="F32" s="49"/>
      <c r="G32" s="223" t="s">
        <v>138</v>
      </c>
      <c r="H32" s="51"/>
      <c r="I32" s="53"/>
      <c r="J32" s="193"/>
      <c r="K32" s="301" t="s">
        <v>726</v>
      </c>
      <c r="L32" s="198" t="s">
        <v>33</v>
      </c>
      <c r="M32" s="50" t="s">
        <v>114</v>
      </c>
      <c r="N32" s="202">
        <v>1</v>
      </c>
      <c r="O32" s="50">
        <v>80</v>
      </c>
      <c r="P32" s="50">
        <v>50</v>
      </c>
      <c r="Q32" s="50">
        <v>55</v>
      </c>
      <c r="R32" s="203">
        <f>(O32*P32*Q32)/1000000</f>
        <v>0.22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 t="s">
        <v>123</v>
      </c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197" t="s">
        <v>126</v>
      </c>
      <c r="E33" s="192" t="s">
        <v>127</v>
      </c>
      <c r="F33" s="122" t="s">
        <v>729</v>
      </c>
      <c r="G33" s="223" t="s">
        <v>139</v>
      </c>
      <c r="H33" s="123">
        <v>1222</v>
      </c>
      <c r="I33" s="126">
        <v>2</v>
      </c>
      <c r="J33" s="194" t="s">
        <v>725</v>
      </c>
      <c r="K33" s="128"/>
      <c r="L33" s="198" t="s">
        <v>50</v>
      </c>
      <c r="M33" s="124" t="s">
        <v>135</v>
      </c>
      <c r="N33" s="202">
        <v>1</v>
      </c>
      <c r="O33" s="124">
        <v>45</v>
      </c>
      <c r="P33" s="124">
        <v>75</v>
      </c>
      <c r="Q33" s="124">
        <v>75</v>
      </c>
      <c r="R33" s="203">
        <f>(O33*P33*Q33)/1000000</f>
        <v>0.253125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197" t="s">
        <v>126</v>
      </c>
      <c r="E34" s="192" t="s">
        <v>127</v>
      </c>
      <c r="F34" s="122" t="s">
        <v>729</v>
      </c>
      <c r="G34" s="223" t="s">
        <v>140</v>
      </c>
      <c r="H34" s="123">
        <v>1222</v>
      </c>
      <c r="I34" s="126">
        <v>2</v>
      </c>
      <c r="J34" s="194" t="s">
        <v>725</v>
      </c>
      <c r="K34" s="128"/>
      <c r="L34" s="198" t="s">
        <v>50</v>
      </c>
      <c r="M34" s="124" t="s">
        <v>136</v>
      </c>
      <c r="N34" s="202">
        <v>1</v>
      </c>
      <c r="O34" s="124"/>
      <c r="P34" s="124"/>
      <c r="Q34" s="124"/>
      <c r="R34" s="125" t="s">
        <v>118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 t="s">
        <v>714</v>
      </c>
      <c r="D35" s="197" t="s">
        <v>126</v>
      </c>
      <c r="E35" s="192" t="s">
        <v>127</v>
      </c>
      <c r="F35" s="122" t="s">
        <v>728</v>
      </c>
      <c r="G35" s="223" t="s">
        <v>141</v>
      </c>
      <c r="H35" s="123">
        <v>1213</v>
      </c>
      <c r="I35" s="124" t="s">
        <v>722</v>
      </c>
      <c r="J35" s="194" t="s">
        <v>727</v>
      </c>
      <c r="K35" s="300"/>
      <c r="L35" s="198" t="s">
        <v>50</v>
      </c>
      <c r="M35" s="124" t="s">
        <v>137</v>
      </c>
      <c r="N35" s="202">
        <v>1</v>
      </c>
      <c r="O35" s="124"/>
      <c r="P35" s="124"/>
      <c r="Q35" s="124"/>
      <c r="R35" s="125" t="s">
        <v>118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 t="s">
        <v>714</v>
      </c>
      <c r="D36" s="384" t="s">
        <v>126</v>
      </c>
      <c r="E36" s="385" t="s">
        <v>127</v>
      </c>
      <c r="F36" s="389" t="s">
        <v>729</v>
      </c>
      <c r="G36" s="387" t="s">
        <v>142</v>
      </c>
      <c r="H36" s="388">
        <v>1323</v>
      </c>
      <c r="I36" s="389" t="s">
        <v>720</v>
      </c>
      <c r="J36" s="392" t="s">
        <v>727</v>
      </c>
      <c r="K36" s="391"/>
      <c r="L36" s="123" t="s">
        <v>34</v>
      </c>
      <c r="M36" s="124" t="s">
        <v>112</v>
      </c>
      <c r="N36" s="202">
        <v>1</v>
      </c>
      <c r="O36" s="124"/>
      <c r="P36" s="124"/>
      <c r="Q36" s="124"/>
      <c r="R36" s="125">
        <v>0.15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 t="s">
        <v>714</v>
      </c>
      <c r="D37" s="384" t="s">
        <v>126</v>
      </c>
      <c r="E37" s="385" t="s">
        <v>127</v>
      </c>
      <c r="F37" s="389" t="s">
        <v>729</v>
      </c>
      <c r="G37" s="387" t="s">
        <v>143</v>
      </c>
      <c r="H37" s="388">
        <v>1323</v>
      </c>
      <c r="I37" s="389" t="s">
        <v>720</v>
      </c>
      <c r="J37" s="392" t="s">
        <v>727</v>
      </c>
      <c r="K37" s="391"/>
      <c r="L37" s="123" t="s">
        <v>34</v>
      </c>
      <c r="M37" s="124" t="s">
        <v>112</v>
      </c>
      <c r="N37" s="202">
        <v>1</v>
      </c>
      <c r="O37" s="124"/>
      <c r="P37" s="124"/>
      <c r="Q37" s="124"/>
      <c r="R37" s="125">
        <v>0.15</v>
      </c>
      <c r="S37" s="228">
        <f t="shared" si="1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0" t="s">
        <v>714</v>
      </c>
      <c r="D38" s="384" t="s">
        <v>126</v>
      </c>
      <c r="E38" s="385" t="s">
        <v>127</v>
      </c>
      <c r="F38" s="389" t="s">
        <v>729</v>
      </c>
      <c r="G38" s="387" t="s">
        <v>155</v>
      </c>
      <c r="H38" s="388">
        <v>1323</v>
      </c>
      <c r="I38" s="389" t="s">
        <v>720</v>
      </c>
      <c r="J38" s="392" t="s">
        <v>727</v>
      </c>
      <c r="K38" s="498"/>
      <c r="L38" s="51" t="s">
        <v>34</v>
      </c>
      <c r="M38" s="50" t="s">
        <v>112</v>
      </c>
      <c r="N38" s="202">
        <v>1</v>
      </c>
      <c r="O38" s="50"/>
      <c r="P38" s="50"/>
      <c r="Q38" s="50"/>
      <c r="R38" s="52">
        <v>0.15</v>
      </c>
      <c r="S38" s="228">
        <f t="shared" si="1"/>
        <v>0</v>
      </c>
      <c r="T38" s="204" t="s">
        <v>702</v>
      </c>
      <c r="U38" s="53"/>
      <c r="V38" s="53"/>
      <c r="W38" s="118"/>
      <c r="X38" s="118"/>
      <c r="Y38" s="168"/>
      <c r="Z38" s="55"/>
      <c r="AA38" s="53"/>
      <c r="AB38" s="185"/>
      <c r="AC38" s="232">
        <f t="shared" si="2"/>
        <v>0</v>
      </c>
      <c r="AD38" s="165"/>
      <c r="AE38" s="56"/>
    </row>
    <row r="39" spans="1:31" s="20" customFormat="1" ht="12.75">
      <c r="A39" s="196" t="s">
        <v>653</v>
      </c>
      <c r="B39" s="197" t="s">
        <v>115</v>
      </c>
      <c r="C39" s="190" t="s">
        <v>714</v>
      </c>
      <c r="D39" s="384" t="s">
        <v>126</v>
      </c>
      <c r="E39" s="385" t="s">
        <v>127</v>
      </c>
      <c r="F39" s="389" t="s">
        <v>729</v>
      </c>
      <c r="G39" s="387" t="s">
        <v>157</v>
      </c>
      <c r="H39" s="388">
        <v>1323</v>
      </c>
      <c r="I39" s="389" t="s">
        <v>720</v>
      </c>
      <c r="J39" s="392" t="s">
        <v>727</v>
      </c>
      <c r="K39" s="498"/>
      <c r="L39" s="51" t="s">
        <v>34</v>
      </c>
      <c r="M39" s="50" t="s">
        <v>112</v>
      </c>
      <c r="N39" s="202">
        <v>1</v>
      </c>
      <c r="O39" s="124"/>
      <c r="P39" s="124"/>
      <c r="Q39" s="124"/>
      <c r="R39" s="125">
        <v>0.15</v>
      </c>
      <c r="S39" s="228">
        <f t="shared" si="1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190" t="s">
        <v>714</v>
      </c>
      <c r="D40" s="384" t="s">
        <v>126</v>
      </c>
      <c r="E40" s="385" t="s">
        <v>127</v>
      </c>
      <c r="F40" s="389" t="s">
        <v>729</v>
      </c>
      <c r="G40" s="387" t="s">
        <v>158</v>
      </c>
      <c r="H40" s="388">
        <v>1323</v>
      </c>
      <c r="I40" s="389" t="s">
        <v>720</v>
      </c>
      <c r="J40" s="392" t="s">
        <v>727</v>
      </c>
      <c r="K40" s="498"/>
      <c r="L40" s="51" t="s">
        <v>34</v>
      </c>
      <c r="M40" s="50" t="s">
        <v>112</v>
      </c>
      <c r="N40" s="202">
        <v>1</v>
      </c>
      <c r="O40" s="124"/>
      <c r="P40" s="124"/>
      <c r="Q40" s="124"/>
      <c r="R40" s="125">
        <v>0.15</v>
      </c>
      <c r="S40" s="228">
        <f t="shared" si="1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192" t="s">
        <v>714</v>
      </c>
      <c r="D41" s="384" t="s">
        <v>126</v>
      </c>
      <c r="E41" s="385" t="s">
        <v>127</v>
      </c>
      <c r="F41" s="389" t="s">
        <v>729</v>
      </c>
      <c r="G41" s="387" t="s">
        <v>715</v>
      </c>
      <c r="H41" s="388">
        <v>1323</v>
      </c>
      <c r="I41" s="389" t="s">
        <v>720</v>
      </c>
      <c r="J41" s="392" t="s">
        <v>727</v>
      </c>
      <c r="K41" s="391"/>
      <c r="L41" s="123" t="s">
        <v>34</v>
      </c>
      <c r="M41" s="124" t="s">
        <v>112</v>
      </c>
      <c r="N41" s="202">
        <v>1</v>
      </c>
      <c r="O41" s="124"/>
      <c r="P41" s="124"/>
      <c r="Q41" s="124"/>
      <c r="R41" s="125">
        <v>0.15</v>
      </c>
      <c r="S41" s="228">
        <f t="shared" si="1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192" t="s">
        <v>714</v>
      </c>
      <c r="D42" s="384" t="s">
        <v>126</v>
      </c>
      <c r="E42" s="385" t="s">
        <v>127</v>
      </c>
      <c r="F42" s="389" t="s">
        <v>729</v>
      </c>
      <c r="G42" s="393"/>
      <c r="H42" s="388">
        <v>1323</v>
      </c>
      <c r="I42" s="389" t="s">
        <v>720</v>
      </c>
      <c r="J42" s="392" t="s">
        <v>727</v>
      </c>
      <c r="K42" s="391"/>
      <c r="L42" s="123" t="s">
        <v>34</v>
      </c>
      <c r="M42" s="124" t="s">
        <v>144</v>
      </c>
      <c r="N42" s="202">
        <v>1</v>
      </c>
      <c r="O42" s="124"/>
      <c r="P42" s="124"/>
      <c r="Q42" s="124"/>
      <c r="R42" s="125">
        <v>0.15</v>
      </c>
      <c r="S42" s="228">
        <f t="shared" si="1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2"/>
        <v>0</v>
      </c>
      <c r="AD42" s="166"/>
      <c r="AE42" s="130"/>
    </row>
    <row r="43" spans="1:31" s="20" customFormat="1" ht="13.5" thickBot="1">
      <c r="A43" s="196" t="s">
        <v>653</v>
      </c>
      <c r="B43" s="59" t="s">
        <v>115</v>
      </c>
      <c r="C43" s="191" t="s">
        <v>714</v>
      </c>
      <c r="D43" s="499" t="s">
        <v>126</v>
      </c>
      <c r="E43" s="500" t="s">
        <v>127</v>
      </c>
      <c r="F43" s="501" t="s">
        <v>729</v>
      </c>
      <c r="G43" s="502"/>
      <c r="H43" s="503">
        <v>1323</v>
      </c>
      <c r="I43" s="501" t="s">
        <v>720</v>
      </c>
      <c r="J43" s="504" t="s">
        <v>727</v>
      </c>
      <c r="K43" s="505"/>
      <c r="L43" s="60" t="s">
        <v>50</v>
      </c>
      <c r="M43" s="61" t="s">
        <v>145</v>
      </c>
      <c r="N43" s="61">
        <v>1</v>
      </c>
      <c r="O43" s="61"/>
      <c r="P43" s="61"/>
      <c r="Q43" s="61"/>
      <c r="R43" s="62">
        <v>1</v>
      </c>
      <c r="S43" s="229">
        <f t="shared" si="1"/>
        <v>0</v>
      </c>
      <c r="T43" s="163" t="s">
        <v>702</v>
      </c>
      <c r="U43" s="63"/>
      <c r="V43" s="63"/>
      <c r="W43" s="119"/>
      <c r="X43" s="119"/>
      <c r="Y43" s="170"/>
      <c r="Z43" s="65"/>
      <c r="AA43" s="63"/>
      <c r="AB43" s="187"/>
      <c r="AC43" s="233">
        <f t="shared" si="2"/>
        <v>0</v>
      </c>
      <c r="AD43" s="167"/>
      <c r="AE43" s="66"/>
    </row>
  </sheetData>
  <sheetProtection/>
  <protectedRanges>
    <protectedRange sqref="N4:Q8" name="Plage5"/>
    <protectedRange sqref="T26:AB37 T41:AB888" name="Plage3"/>
    <protectedRange sqref="B1:B2" name="Plage1"/>
    <protectedRange sqref="A26:R36 A43:R888 A37:E37 G37:R37 F37:F42 A41:G42 K41:R42 H37:J42" name="Plage2"/>
    <protectedRange sqref="AD26:AE37 AD41:AE888" name="Plage4"/>
    <protectedRange sqref="T38:AB38" name="Plage3_1"/>
    <protectedRange sqref="A38:B38 D38:E38 G38 K38:R38" name="Plage2_1"/>
    <protectedRange sqref="AD38:AE38" name="Plage4_1"/>
    <protectedRange sqref="C38" name="Plage2_3"/>
    <protectedRange sqref="T39:AB40" name="Plage3_2"/>
    <protectedRange sqref="A39:B40 D39:E40 G39:G40 K39:R40" name="Plage2_2"/>
    <protectedRange sqref="AD39:AE40" name="Plage4_2"/>
    <protectedRange sqref="C39" name="Plage2_3_1"/>
    <protectedRange sqref="C40" name="Plage2_4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ErrorMessage="1" prompt="&#10;" sqref="L26:L43">
      <formula1>"INFO,MOB,VER,ROC,DIV,LAB,FRAG"</formula1>
    </dataValidation>
    <dataValidation type="list" allowBlank="1" showInputMessage="1" showErrorMessage="1" sqref="Y26:Y43">
      <formula1>"DOCBUR,DOCBIBLIO"</formula1>
    </dataValidation>
    <dataValidation type="list" allowBlank="1" showInputMessage="1" showErrorMessage="1" sqref="Q5 T26:T43 AD26:AD43 W26:X43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7"/>
  <sheetViews>
    <sheetView zoomScalePageLayoutView="0" workbookViewId="0" topLeftCell="A13">
      <selection activeCell="H34" sqref="H34:J3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SUM($R$29:$R$905)+SUM($AB$29:$AB$905)</f>
        <v>5.9725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SUMIF($L$29:$L$978,"INFO",$R$29:$R$978)</f>
        <v>0.3</v>
      </c>
      <c r="P11" s="230">
        <f>SUMIF($L$29:$L$978,"INFO",$S$29:$S$978)</f>
        <v>0</v>
      </c>
      <c r="Q11" s="231">
        <f>O11-P11</f>
        <v>0.3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SUMIF($L$29:$L$978,"MOB",$R$29:$R$978)</f>
        <v>5.672499999999999</v>
      </c>
      <c r="P12" s="230">
        <f>SUMIF($L$29:$L$978,"MOB",$S$29:$S$978)</f>
        <v>0</v>
      </c>
      <c r="Q12" s="231">
        <f aca="true" t="shared" si="0" ref="Q12:Q19">O12-P12</f>
        <v>5.672499999999999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SUMIF($L$29:$L$971,"DIV",$R$29:$R$971)</f>
        <v>0</v>
      </c>
      <c r="P13" s="230">
        <f>SUMIF($L$29:$L$978,"DIV",$S$29:$S$978)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SUMIF($L$29:$L$971,"LAB",$R$29:$R$971)</f>
        <v>0</v>
      </c>
      <c r="P14" s="230">
        <f>SUMIF($L$29:$L$978,"LAB",$S$29:$S$978)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SUMIF($L$29:$L$971,"FRAG",$R$29:$R$971)</f>
        <v>0</v>
      </c>
      <c r="P15" s="230">
        <f>SUMIF($L$29:$L$978,"FRAG",$S$29:$S$978)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SUMIF($L$29:$L$971,"VER",$R$29:$R$971)</f>
        <v>0</v>
      </c>
      <c r="P16" s="230">
        <f>SUMIF($L$29:$L$978,"VER",$S$29:$S$978)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SUMIF($L$29:$L$978,"ROC",$R$29:$R$978)</f>
        <v>0</v>
      </c>
      <c r="P17" s="230">
        <f>SUMIF($L$29:$L$978,"ROC",$S$29:$S$978)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SUMIF($Y$29:$Y$978,"DOCBUR",$AB$29:$AB$978)</f>
        <v>0</v>
      </c>
      <c r="P18" s="230">
        <f>SUMIF($Y$29:$Y$978,"DOCBUR",$AC$29:$AC$978)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SUMIF($Y$29:$Y$978,"DOCBIBLIO",$AB$29:$AB$978)</f>
        <v>0</v>
      </c>
      <c r="P19" s="230">
        <f>SUMIF($Y$29:$Y$978,"DOCBIBLIO",$AC$29:$AC$978)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ht="12.75">
      <c r="A26" s="196" t="s">
        <v>653</v>
      </c>
      <c r="B26" s="197" t="s">
        <v>115</v>
      </c>
      <c r="C26" s="190" t="s">
        <v>714</v>
      </c>
      <c r="D26" s="384" t="s">
        <v>126</v>
      </c>
      <c r="E26" s="385" t="s">
        <v>146</v>
      </c>
      <c r="F26" s="389" t="s">
        <v>729</v>
      </c>
      <c r="G26" s="387" t="s">
        <v>717</v>
      </c>
      <c r="H26" s="388">
        <v>1323</v>
      </c>
      <c r="I26" s="389" t="s">
        <v>720</v>
      </c>
      <c r="J26" s="392" t="s">
        <v>727</v>
      </c>
      <c r="K26" s="391"/>
      <c r="L26" s="198" t="s">
        <v>34</v>
      </c>
      <c r="M26" s="124" t="s">
        <v>111</v>
      </c>
      <c r="N26" s="202">
        <v>1</v>
      </c>
      <c r="O26" s="124"/>
      <c r="P26" s="124"/>
      <c r="Q26" s="124"/>
      <c r="R26" s="203">
        <v>0.15</v>
      </c>
      <c r="S26" s="228">
        <f aca="true" t="shared" si="1" ref="S26:S37">IF(T26="O",R26,0)</f>
        <v>0</v>
      </c>
      <c r="T26" s="204" t="s">
        <v>702</v>
      </c>
      <c r="U26" s="126"/>
      <c r="V26" s="126"/>
      <c r="W26" s="127"/>
      <c r="X26" s="127"/>
      <c r="Y26" s="169"/>
      <c r="Z26" s="129"/>
      <c r="AA26" s="126"/>
      <c r="AB26" s="186"/>
      <c r="AC26" s="232">
        <f aca="true" t="shared" si="2" ref="AC26:AC37">IF(AD26="O",AB26,0)</f>
        <v>0</v>
      </c>
      <c r="AD26" s="166"/>
      <c r="AE26" s="130"/>
    </row>
    <row r="27" spans="1:31" ht="12.75">
      <c r="A27" s="196" t="s">
        <v>653</v>
      </c>
      <c r="B27" s="197" t="s">
        <v>115</v>
      </c>
      <c r="C27" s="190" t="s">
        <v>714</v>
      </c>
      <c r="D27" s="384" t="s">
        <v>126</v>
      </c>
      <c r="E27" s="385" t="s">
        <v>146</v>
      </c>
      <c r="F27" s="389" t="s">
        <v>729</v>
      </c>
      <c r="G27" s="387" t="s">
        <v>718</v>
      </c>
      <c r="H27" s="388">
        <v>1323</v>
      </c>
      <c r="I27" s="389" t="s">
        <v>720</v>
      </c>
      <c r="J27" s="392" t="s">
        <v>727</v>
      </c>
      <c r="K27" s="391"/>
      <c r="L27" s="198" t="s">
        <v>34</v>
      </c>
      <c r="M27" s="124" t="s">
        <v>111</v>
      </c>
      <c r="N27" s="202">
        <v>1</v>
      </c>
      <c r="O27" s="124"/>
      <c r="P27" s="124"/>
      <c r="Q27" s="124"/>
      <c r="R27" s="203">
        <v>0.15</v>
      </c>
      <c r="S27" s="228">
        <f t="shared" si="1"/>
        <v>0</v>
      </c>
      <c r="T27" s="204" t="s">
        <v>702</v>
      </c>
      <c r="U27" s="126"/>
      <c r="V27" s="126"/>
      <c r="W27" s="127"/>
      <c r="X27" s="127"/>
      <c r="Y27" s="169"/>
      <c r="Z27" s="129"/>
      <c r="AA27" s="126"/>
      <c r="AB27" s="186"/>
      <c r="AC27" s="232">
        <f t="shared" si="2"/>
        <v>0</v>
      </c>
      <c r="AD27" s="166"/>
      <c r="AE27" s="130"/>
    </row>
    <row r="28" spans="1:31" ht="12.75">
      <c r="A28" s="196" t="s">
        <v>653</v>
      </c>
      <c r="B28" s="197" t="s">
        <v>115</v>
      </c>
      <c r="C28" s="190" t="s">
        <v>714</v>
      </c>
      <c r="D28" s="384" t="s">
        <v>126</v>
      </c>
      <c r="E28" s="385" t="s">
        <v>146</v>
      </c>
      <c r="F28" s="506" t="s">
        <v>729</v>
      </c>
      <c r="G28" s="507" t="s">
        <v>716</v>
      </c>
      <c r="H28" s="508">
        <v>1323</v>
      </c>
      <c r="I28" s="506" t="s">
        <v>720</v>
      </c>
      <c r="J28" s="509" t="s">
        <v>727</v>
      </c>
      <c r="K28" s="498"/>
      <c r="L28" s="51" t="s">
        <v>34</v>
      </c>
      <c r="M28" s="50" t="s">
        <v>111</v>
      </c>
      <c r="N28" s="50">
        <v>1</v>
      </c>
      <c r="O28" s="50"/>
      <c r="P28" s="50"/>
      <c r="Q28" s="50"/>
      <c r="R28" s="203">
        <v>0.15</v>
      </c>
      <c r="S28" s="228">
        <f t="shared" si="1"/>
        <v>0</v>
      </c>
      <c r="T28" s="204" t="s">
        <v>702</v>
      </c>
      <c r="U28" s="126"/>
      <c r="V28" s="126"/>
      <c r="W28" s="127"/>
      <c r="X28" s="127"/>
      <c r="Y28" s="169"/>
      <c r="Z28" s="129"/>
      <c r="AA28" s="126"/>
      <c r="AB28" s="186"/>
      <c r="AC28" s="232">
        <f t="shared" si="2"/>
        <v>0</v>
      </c>
      <c r="AD28" s="166"/>
      <c r="AE28" s="130"/>
    </row>
    <row r="29" spans="1:31" s="20" customFormat="1" ht="12.75">
      <c r="A29" s="196" t="s">
        <v>653</v>
      </c>
      <c r="B29" s="197" t="s">
        <v>115</v>
      </c>
      <c r="C29" s="190" t="s">
        <v>714</v>
      </c>
      <c r="D29" s="384" t="s">
        <v>126</v>
      </c>
      <c r="E29" s="385" t="s">
        <v>146</v>
      </c>
      <c r="F29" s="510"/>
      <c r="G29" s="507" t="s">
        <v>149</v>
      </c>
      <c r="H29" s="508"/>
      <c r="I29" s="506"/>
      <c r="J29" s="511"/>
      <c r="K29" s="498" t="s">
        <v>726</v>
      </c>
      <c r="L29" s="51" t="s">
        <v>33</v>
      </c>
      <c r="M29" s="50" t="s">
        <v>116</v>
      </c>
      <c r="N29" s="50">
        <v>1</v>
      </c>
      <c r="O29" s="50">
        <v>100</v>
      </c>
      <c r="P29" s="50">
        <v>45</v>
      </c>
      <c r="Q29" s="50">
        <v>65</v>
      </c>
      <c r="R29" s="203">
        <f>(O29*P29*Q29)/1000000</f>
        <v>0.2925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 t="s">
        <v>150</v>
      </c>
      <c r="AA29" s="199"/>
      <c r="AB29" s="199"/>
      <c r="AC29" s="232">
        <f t="shared" si="2"/>
        <v>0</v>
      </c>
      <c r="AD29" s="208" t="s">
        <v>702</v>
      </c>
      <c r="AE29" s="209"/>
    </row>
    <row r="30" spans="1:31" s="20" customFormat="1" ht="12.75">
      <c r="A30" s="196" t="s">
        <v>653</v>
      </c>
      <c r="B30" s="197" t="s">
        <v>115</v>
      </c>
      <c r="C30" s="190" t="s">
        <v>714</v>
      </c>
      <c r="D30" s="197" t="s">
        <v>126</v>
      </c>
      <c r="E30" s="192" t="s">
        <v>146</v>
      </c>
      <c r="F30" s="197" t="s">
        <v>729</v>
      </c>
      <c r="G30" s="223" t="s">
        <v>151</v>
      </c>
      <c r="H30" s="198">
        <v>1323</v>
      </c>
      <c r="I30" s="199" t="s">
        <v>720</v>
      </c>
      <c r="J30" s="323" t="s">
        <v>727</v>
      </c>
      <c r="K30" s="201"/>
      <c r="L30" s="198" t="s">
        <v>33</v>
      </c>
      <c r="M30" s="202" t="s">
        <v>114</v>
      </c>
      <c r="N30" s="202">
        <v>1</v>
      </c>
      <c r="O30" s="202">
        <v>200</v>
      </c>
      <c r="P30" s="202">
        <v>75</v>
      </c>
      <c r="Q30" s="202">
        <v>73</v>
      </c>
      <c r="R30" s="203">
        <f>(O30*P30*Q30)/1000000</f>
        <v>1.095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 t="s">
        <v>123</v>
      </c>
    </row>
    <row r="31" spans="1:31" s="20" customFormat="1" ht="12.75">
      <c r="A31" s="196" t="s">
        <v>653</v>
      </c>
      <c r="B31" s="197" t="s">
        <v>115</v>
      </c>
      <c r="C31" s="190" t="s">
        <v>714</v>
      </c>
      <c r="D31" s="197" t="s">
        <v>126</v>
      </c>
      <c r="E31" s="192" t="s">
        <v>146</v>
      </c>
      <c r="F31" s="49" t="s">
        <v>729</v>
      </c>
      <c r="G31" s="223" t="s">
        <v>152</v>
      </c>
      <c r="H31" s="198">
        <v>1323</v>
      </c>
      <c r="I31" s="199" t="s">
        <v>720</v>
      </c>
      <c r="J31" s="323" t="s">
        <v>727</v>
      </c>
      <c r="K31" s="201"/>
      <c r="L31" s="198" t="s">
        <v>33</v>
      </c>
      <c r="M31" s="202" t="s">
        <v>114</v>
      </c>
      <c r="N31" s="202">
        <v>1</v>
      </c>
      <c r="O31" s="202">
        <v>200</v>
      </c>
      <c r="P31" s="202">
        <v>75</v>
      </c>
      <c r="Q31" s="50">
        <v>73</v>
      </c>
      <c r="R31" s="203">
        <f>(O31*P31*Q31)/1000000</f>
        <v>1.095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 t="s">
        <v>123</v>
      </c>
    </row>
    <row r="32" spans="1:31" s="20" customFormat="1" ht="12.75">
      <c r="A32" s="196" t="s">
        <v>653</v>
      </c>
      <c r="B32" s="197" t="s">
        <v>115</v>
      </c>
      <c r="C32" s="190" t="s">
        <v>714</v>
      </c>
      <c r="D32" s="197" t="s">
        <v>126</v>
      </c>
      <c r="E32" s="192" t="s">
        <v>146</v>
      </c>
      <c r="F32" s="197" t="s">
        <v>729</v>
      </c>
      <c r="G32" s="223" t="s">
        <v>153</v>
      </c>
      <c r="H32" s="198">
        <v>1323</v>
      </c>
      <c r="I32" s="199" t="s">
        <v>720</v>
      </c>
      <c r="J32" s="323" t="s">
        <v>727</v>
      </c>
      <c r="K32" s="201"/>
      <c r="L32" s="198" t="s">
        <v>33</v>
      </c>
      <c r="M32" s="202" t="s">
        <v>114</v>
      </c>
      <c r="N32" s="202">
        <v>1</v>
      </c>
      <c r="O32" s="202">
        <v>200</v>
      </c>
      <c r="P32" s="202">
        <v>75</v>
      </c>
      <c r="Q32" s="202">
        <v>73</v>
      </c>
      <c r="R32" s="203">
        <f>(O32*P32*Q32)/1000000</f>
        <v>1.095</v>
      </c>
      <c r="S32" s="228">
        <f t="shared" si="1"/>
        <v>0</v>
      </c>
      <c r="T32" s="204" t="s">
        <v>702</v>
      </c>
      <c r="U32" s="199"/>
      <c r="V32" s="199"/>
      <c r="W32" s="205"/>
      <c r="X32" s="205"/>
      <c r="Y32" s="206"/>
      <c r="Z32" s="207"/>
      <c r="AA32" s="199"/>
      <c r="AB32" s="199"/>
      <c r="AC32" s="232">
        <f t="shared" si="2"/>
        <v>0</v>
      </c>
      <c r="AD32" s="208"/>
      <c r="AE32" s="209"/>
    </row>
    <row r="33" spans="1:31" s="20" customFormat="1" ht="12.75">
      <c r="A33" s="196" t="s">
        <v>653</v>
      </c>
      <c r="B33" s="197" t="s">
        <v>115</v>
      </c>
      <c r="C33" s="190" t="s">
        <v>714</v>
      </c>
      <c r="D33" s="197" t="s">
        <v>126</v>
      </c>
      <c r="E33" s="192" t="s">
        <v>146</v>
      </c>
      <c r="F33" s="197" t="s">
        <v>729</v>
      </c>
      <c r="G33" s="223" t="s">
        <v>154</v>
      </c>
      <c r="H33" s="198">
        <v>1323</v>
      </c>
      <c r="I33" s="199" t="s">
        <v>720</v>
      </c>
      <c r="J33" s="323" t="s">
        <v>727</v>
      </c>
      <c r="K33" s="201"/>
      <c r="L33" s="198" t="s">
        <v>33</v>
      </c>
      <c r="M33" s="202" t="s">
        <v>114</v>
      </c>
      <c r="N33" s="202">
        <v>1</v>
      </c>
      <c r="O33" s="202">
        <v>200</v>
      </c>
      <c r="P33" s="202">
        <v>75</v>
      </c>
      <c r="Q33" s="202">
        <v>73</v>
      </c>
      <c r="R33" s="203">
        <f>(O33*P33*Q33)/1000000</f>
        <v>1.095</v>
      </c>
      <c r="S33" s="228">
        <f t="shared" si="1"/>
        <v>0</v>
      </c>
      <c r="T33" s="204" t="s">
        <v>702</v>
      </c>
      <c r="U33" s="199"/>
      <c r="V33" s="199"/>
      <c r="W33" s="205"/>
      <c r="X33" s="205"/>
      <c r="Y33" s="206"/>
      <c r="Z33" s="207"/>
      <c r="AA33" s="199"/>
      <c r="AB33" s="199"/>
      <c r="AC33" s="232">
        <f t="shared" si="2"/>
        <v>0</v>
      </c>
      <c r="AD33" s="208"/>
      <c r="AE33" s="209"/>
    </row>
    <row r="34" spans="1:31" s="20" customFormat="1" ht="12.75">
      <c r="A34" s="196" t="s">
        <v>653</v>
      </c>
      <c r="B34" s="197" t="s">
        <v>115</v>
      </c>
      <c r="C34" s="190" t="s">
        <v>714</v>
      </c>
      <c r="D34" s="384" t="s">
        <v>126</v>
      </c>
      <c r="E34" s="385" t="s">
        <v>146</v>
      </c>
      <c r="F34" s="506" t="s">
        <v>729</v>
      </c>
      <c r="G34" s="387" t="s">
        <v>156</v>
      </c>
      <c r="H34" s="494">
        <v>1323</v>
      </c>
      <c r="I34" s="493" t="s">
        <v>720</v>
      </c>
      <c r="J34" s="495" t="s">
        <v>727</v>
      </c>
      <c r="K34" s="498"/>
      <c r="L34" s="51" t="s">
        <v>34</v>
      </c>
      <c r="M34" s="50" t="s">
        <v>112</v>
      </c>
      <c r="N34" s="202">
        <v>1</v>
      </c>
      <c r="O34" s="50"/>
      <c r="P34" s="50"/>
      <c r="Q34" s="50"/>
      <c r="R34" s="52">
        <v>0.15</v>
      </c>
      <c r="S34" s="228">
        <f t="shared" si="1"/>
        <v>0</v>
      </c>
      <c r="T34" s="204" t="s">
        <v>702</v>
      </c>
      <c r="U34" s="53"/>
      <c r="V34" s="53"/>
      <c r="W34" s="118"/>
      <c r="X34" s="118"/>
      <c r="Y34" s="168"/>
      <c r="Z34" s="55"/>
      <c r="AA34" s="53"/>
      <c r="AB34" s="185"/>
      <c r="AC34" s="232">
        <f t="shared" si="2"/>
        <v>0</v>
      </c>
      <c r="AD34" s="165"/>
      <c r="AE34" s="56"/>
    </row>
    <row r="35" spans="1:31" s="20" customFormat="1" ht="12.75">
      <c r="A35" s="196" t="s">
        <v>653</v>
      </c>
      <c r="B35" s="197" t="s">
        <v>115</v>
      </c>
      <c r="C35" s="190" t="s">
        <v>714</v>
      </c>
      <c r="D35" s="384" t="s">
        <v>126</v>
      </c>
      <c r="E35" s="385" t="s">
        <v>146</v>
      </c>
      <c r="F35" s="389" t="s">
        <v>729</v>
      </c>
      <c r="G35" s="387" t="s">
        <v>159</v>
      </c>
      <c r="H35" s="494">
        <v>1323</v>
      </c>
      <c r="I35" s="493" t="s">
        <v>720</v>
      </c>
      <c r="J35" s="495" t="s">
        <v>727</v>
      </c>
      <c r="K35" s="391"/>
      <c r="L35" s="51" t="s">
        <v>34</v>
      </c>
      <c r="M35" s="124" t="s">
        <v>111</v>
      </c>
      <c r="N35" s="202">
        <v>1</v>
      </c>
      <c r="O35" s="124"/>
      <c r="P35" s="124"/>
      <c r="Q35" s="124"/>
      <c r="R35" s="125">
        <v>0.15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0" t="s">
        <v>714</v>
      </c>
      <c r="D36" s="197" t="s">
        <v>126</v>
      </c>
      <c r="E36" s="192" t="s">
        <v>146</v>
      </c>
      <c r="F36" s="122" t="s">
        <v>729</v>
      </c>
      <c r="G36" s="223" t="s">
        <v>160</v>
      </c>
      <c r="H36" s="123">
        <v>1323</v>
      </c>
      <c r="I36" s="126" t="s">
        <v>720</v>
      </c>
      <c r="J36" s="324" t="s">
        <v>727</v>
      </c>
      <c r="K36" s="128"/>
      <c r="L36" s="123" t="s">
        <v>33</v>
      </c>
      <c r="M36" s="124" t="s">
        <v>109</v>
      </c>
      <c r="N36" s="202">
        <v>1</v>
      </c>
      <c r="O36" s="124"/>
      <c r="P36" s="124"/>
      <c r="Q36" s="124"/>
      <c r="R36" s="125">
        <v>0.5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3.5" thickBot="1">
      <c r="A37" s="196" t="s">
        <v>653</v>
      </c>
      <c r="B37" s="59" t="s">
        <v>115</v>
      </c>
      <c r="C37" s="191" t="s">
        <v>714</v>
      </c>
      <c r="D37" s="59" t="s">
        <v>126</v>
      </c>
      <c r="E37" s="191" t="s">
        <v>146</v>
      </c>
      <c r="F37" s="59" t="s">
        <v>729</v>
      </c>
      <c r="G37" s="258" t="s">
        <v>161</v>
      </c>
      <c r="H37" s="60">
        <v>1323</v>
      </c>
      <c r="I37" s="63" t="s">
        <v>720</v>
      </c>
      <c r="J37" s="325" t="s">
        <v>727</v>
      </c>
      <c r="K37" s="64"/>
      <c r="L37" s="60" t="s">
        <v>33</v>
      </c>
      <c r="M37" s="61" t="s">
        <v>109</v>
      </c>
      <c r="N37" s="61">
        <v>1</v>
      </c>
      <c r="O37" s="61"/>
      <c r="P37" s="61"/>
      <c r="Q37" s="61"/>
      <c r="R37" s="62">
        <v>0.5</v>
      </c>
      <c r="S37" s="229">
        <f t="shared" si="1"/>
        <v>0</v>
      </c>
      <c r="T37" s="163" t="s">
        <v>702</v>
      </c>
      <c r="U37" s="63"/>
      <c r="V37" s="63"/>
      <c r="W37" s="119"/>
      <c r="X37" s="119"/>
      <c r="Y37" s="170"/>
      <c r="Z37" s="65"/>
      <c r="AA37" s="63"/>
      <c r="AB37" s="187"/>
      <c r="AC37" s="233">
        <f t="shared" si="2"/>
        <v>0</v>
      </c>
      <c r="AD37" s="167"/>
      <c r="AE37" s="66"/>
    </row>
  </sheetData>
  <sheetProtection/>
  <protectedRanges>
    <protectedRange sqref="N4:P8 Q4:Q7" name="Plage5"/>
    <protectedRange sqref="T29:AB751" name="Plage3"/>
    <protectedRange sqref="B1:B2" name="Plage1"/>
    <protectedRange sqref="D36:Q36 D29:Q33 D34:R34 A29:B36 R35:R751 A37:Q751 D35:G35 K35:Q35 H34:J35" name="Plage2"/>
    <protectedRange sqref="AD29:AE751" name="Plage4"/>
    <protectedRange sqref="R29:R33" name="Plage2_1"/>
    <protectedRange sqref="Q8" name="Plage5_1"/>
    <protectedRange sqref="T28:AB28" name="Plage3_1"/>
    <protectedRange sqref="A28:B28 E28 G28 K28:Q28" name="Plage2_2"/>
    <protectedRange sqref="AD28:AE28" name="Plage4_1"/>
    <protectedRange sqref="R28" name="Plage2_1_1_7_3"/>
    <protectedRange sqref="T26:AB26" name="Plage3_2"/>
    <protectedRange sqref="A26:Q26 D27:D28 C28 C30 C32 C35 F27:F28 H27:J28" name="Plage2_3"/>
    <protectedRange sqref="AD26:AE26" name="Plage4_2"/>
    <protectedRange sqref="R26" name="Plage2_1_1_7_3_1"/>
    <protectedRange sqref="T27:AB27" name="Plage3_3"/>
    <protectedRange sqref="A27:C27 E27 C29 C31 C33:C34 C36 G27 K27:Q27" name="Plage2_4"/>
    <protectedRange sqref="AD27:AE27" name="Plage4_3"/>
    <protectedRange sqref="R27" name="Plage2_1_1_7_3_2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InputMessage="1" showErrorMessage="1" sqref="Q5 T26:T37 AD26:AD37 W26:X37">
      <formula1>"O,N"</formula1>
    </dataValidation>
    <dataValidation type="list" allowBlank="1" showErrorMessage="1" prompt="&#10;" sqref="L26:L37">
      <formula1>"INFO,MOB,VER,ROC,DIV,LAB,FRAG"</formula1>
    </dataValidation>
    <dataValidation type="list" allowBlank="1" showInputMessage="1" showErrorMessage="1" sqref="Y26:Y37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I60"/>
  <sheetViews>
    <sheetView zoomScalePageLayoutView="0" workbookViewId="0" topLeftCell="A22">
      <selection activeCell="D26" sqref="D26:K3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5742187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SUM($R$26:$R$891)+SUM($AB$26:$AB$891)</f>
        <v>17.003681999999994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SUMIF($L$26:$L$964,"INFO",$R$26:$R$964)</f>
        <v>0</v>
      </c>
      <c r="P11" s="230">
        <f>SUMIF($L$26:$L$964,"INFO",$S$26:$S$964)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SUMIF($L$26:$L$964,"MOB",$R$26:$R$964)</f>
        <v>17.003681999999994</v>
      </c>
      <c r="P12" s="230">
        <f>SUMIF($L$26:$L$964,"MOB",$S$26:$S$964)</f>
        <v>2.5365620000000004</v>
      </c>
      <c r="Q12" s="231">
        <f aca="true" t="shared" si="0" ref="Q12:Q19">O12-P12</f>
        <v>14.467119999999994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SUMIF($L$26:$L$957,"DIV",$R$26:$R$957)</f>
        <v>0</v>
      </c>
      <c r="P13" s="230">
        <f>SUMIF($L$26:$L$964,"DIV",$S$26:$S$964)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SUMIF($L$26:$L$957,"LAB",$R$26:$R$957)</f>
        <v>0</v>
      </c>
      <c r="P14" s="230">
        <f>SUMIF($L$26:$L$964,"LAB",$S$26:$S$964)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SUMIF($L$26:$L$957,"FRAG",$R$26:$R$957)</f>
        <v>0</v>
      </c>
      <c r="P15" s="230">
        <f>SUMIF($L$26:$L$964,"FRAG",$S$26:$S$964)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SUMIF($L$26:$L$957,"VER",$R$26:$R$957)</f>
        <v>0</v>
      </c>
      <c r="P16" s="230">
        <f>SUMIF($L$26:$L$964,"VER",$S$26:$S$964)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SUMIF($L$26:$L$964,"ROC",$R$26:$R$964)</f>
        <v>0</v>
      </c>
      <c r="P17" s="230">
        <f>SUMIF($L$26:$L$964,"ROC",$S$26:$S$964)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SUMIF($Y$26:$Y$964,"DOCBUR",$AB$26:$AB$964)</f>
        <v>0</v>
      </c>
      <c r="P18" s="230">
        <f>SUMIF($Y$26:$Y$964,"DOCBUR",$AC$26:$AC$964)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SUMIF($Y$26:$Y$964,"DOCBIBLIO",$AB$26:$AB$964)</f>
        <v>0</v>
      </c>
      <c r="P19" s="230">
        <f>SUMIF($Y$26:$Y$964,"DOCBIBLIO",$AC$26:$AC$964)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360" t="s">
        <v>714</v>
      </c>
      <c r="D26" s="384" t="s">
        <v>126</v>
      </c>
      <c r="E26" s="385" t="s">
        <v>147</v>
      </c>
      <c r="F26" s="384"/>
      <c r="G26" s="387" t="s">
        <v>162</v>
      </c>
      <c r="H26" s="494"/>
      <c r="I26" s="493"/>
      <c r="J26" s="385"/>
      <c r="K26" s="496" t="s">
        <v>726</v>
      </c>
      <c r="L26" s="198" t="s">
        <v>33</v>
      </c>
      <c r="M26" s="202" t="s">
        <v>163</v>
      </c>
      <c r="N26" s="202">
        <v>1</v>
      </c>
      <c r="O26" s="202">
        <v>43</v>
      </c>
      <c r="P26" s="202">
        <v>63</v>
      </c>
      <c r="Q26" s="202">
        <v>103</v>
      </c>
      <c r="R26" s="203">
        <f aca="true" t="shared" si="1" ref="R26:R31">(O26*P26*Q26)/1000000</f>
        <v>0.279027</v>
      </c>
      <c r="S26" s="228">
        <f aca="true" t="shared" si="2" ref="S26:S55">IF(T26="O",R26,0)</f>
        <v>0.279027</v>
      </c>
      <c r="T26" s="204" t="s">
        <v>102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3" ref="AC26:AC55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360" t="s">
        <v>714</v>
      </c>
      <c r="D27" s="384" t="s">
        <v>126</v>
      </c>
      <c r="E27" s="385" t="s">
        <v>147</v>
      </c>
      <c r="F27" s="384"/>
      <c r="G27" s="387" t="s">
        <v>164</v>
      </c>
      <c r="H27" s="494"/>
      <c r="I27" s="493"/>
      <c r="J27" s="385"/>
      <c r="K27" s="496" t="s">
        <v>726</v>
      </c>
      <c r="L27" s="198" t="s">
        <v>33</v>
      </c>
      <c r="M27" s="202" t="s">
        <v>163</v>
      </c>
      <c r="N27" s="202">
        <v>1</v>
      </c>
      <c r="O27" s="202">
        <v>43</v>
      </c>
      <c r="P27" s="202">
        <v>63</v>
      </c>
      <c r="Q27" s="202">
        <v>103</v>
      </c>
      <c r="R27" s="203">
        <f t="shared" si="1"/>
        <v>0.279027</v>
      </c>
      <c r="S27" s="228">
        <f t="shared" si="2"/>
        <v>0.279027</v>
      </c>
      <c r="T27" s="204" t="s">
        <v>102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3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360" t="s">
        <v>714</v>
      </c>
      <c r="D28" s="384" t="s">
        <v>126</v>
      </c>
      <c r="E28" s="385" t="s">
        <v>147</v>
      </c>
      <c r="F28" s="510"/>
      <c r="G28" s="387" t="s">
        <v>165</v>
      </c>
      <c r="H28" s="494"/>
      <c r="I28" s="493"/>
      <c r="J28" s="385"/>
      <c r="K28" s="496" t="s">
        <v>726</v>
      </c>
      <c r="L28" s="198" t="s">
        <v>33</v>
      </c>
      <c r="M28" s="202" t="s">
        <v>163</v>
      </c>
      <c r="N28" s="202">
        <v>1</v>
      </c>
      <c r="O28" s="202">
        <v>43</v>
      </c>
      <c r="P28" s="202">
        <v>63</v>
      </c>
      <c r="Q28" s="202">
        <v>103</v>
      </c>
      <c r="R28" s="203">
        <f t="shared" si="1"/>
        <v>0.279027</v>
      </c>
      <c r="S28" s="228">
        <f t="shared" si="2"/>
        <v>0.279027</v>
      </c>
      <c r="T28" s="204" t="s">
        <v>102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3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360" t="s">
        <v>714</v>
      </c>
      <c r="D29" s="384" t="s">
        <v>126</v>
      </c>
      <c r="E29" s="385" t="s">
        <v>147</v>
      </c>
      <c r="F29" s="384"/>
      <c r="G29" s="387" t="s">
        <v>166</v>
      </c>
      <c r="H29" s="494"/>
      <c r="I29" s="493"/>
      <c r="J29" s="385"/>
      <c r="K29" s="496" t="s">
        <v>726</v>
      </c>
      <c r="L29" s="198" t="s">
        <v>33</v>
      </c>
      <c r="M29" s="202" t="s">
        <v>163</v>
      </c>
      <c r="N29" s="202">
        <v>1</v>
      </c>
      <c r="O29" s="202">
        <v>43</v>
      </c>
      <c r="P29" s="202">
        <v>63</v>
      </c>
      <c r="Q29" s="202">
        <v>103</v>
      </c>
      <c r="R29" s="203">
        <f t="shared" si="1"/>
        <v>0.279027</v>
      </c>
      <c r="S29" s="228">
        <f t="shared" si="2"/>
        <v>0.279027</v>
      </c>
      <c r="T29" s="204" t="s">
        <v>102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3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360" t="s">
        <v>714</v>
      </c>
      <c r="D30" s="384" t="s">
        <v>126</v>
      </c>
      <c r="E30" s="385" t="s">
        <v>147</v>
      </c>
      <c r="F30" s="384"/>
      <c r="G30" s="387" t="s">
        <v>167</v>
      </c>
      <c r="H30" s="494"/>
      <c r="I30" s="493"/>
      <c r="J30" s="385"/>
      <c r="K30" s="496" t="s">
        <v>726</v>
      </c>
      <c r="L30" s="198" t="s">
        <v>33</v>
      </c>
      <c r="M30" s="202" t="s">
        <v>163</v>
      </c>
      <c r="N30" s="202">
        <v>1</v>
      </c>
      <c r="O30" s="202">
        <v>43</v>
      </c>
      <c r="P30" s="202">
        <v>63</v>
      </c>
      <c r="Q30" s="202">
        <v>103</v>
      </c>
      <c r="R30" s="203">
        <f t="shared" si="1"/>
        <v>0.279027</v>
      </c>
      <c r="S30" s="228">
        <f t="shared" si="2"/>
        <v>0.279027</v>
      </c>
      <c r="T30" s="204" t="s">
        <v>102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3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360" t="s">
        <v>714</v>
      </c>
      <c r="D31" s="384" t="s">
        <v>126</v>
      </c>
      <c r="E31" s="385" t="s">
        <v>147</v>
      </c>
      <c r="F31" s="510"/>
      <c r="G31" s="387" t="s">
        <v>168</v>
      </c>
      <c r="H31" s="494"/>
      <c r="I31" s="493"/>
      <c r="J31" s="385"/>
      <c r="K31" s="496" t="s">
        <v>726</v>
      </c>
      <c r="L31" s="198" t="s">
        <v>33</v>
      </c>
      <c r="M31" s="202" t="s">
        <v>163</v>
      </c>
      <c r="N31" s="202">
        <v>1</v>
      </c>
      <c r="O31" s="202">
        <v>43</v>
      </c>
      <c r="P31" s="202">
        <v>63</v>
      </c>
      <c r="Q31" s="202">
        <v>103</v>
      </c>
      <c r="R31" s="203">
        <f t="shared" si="1"/>
        <v>0.279027</v>
      </c>
      <c r="S31" s="228">
        <f t="shared" si="2"/>
        <v>0.279027</v>
      </c>
      <c r="T31" s="204" t="s">
        <v>102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3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360" t="s">
        <v>714</v>
      </c>
      <c r="D32" s="384" t="s">
        <v>126</v>
      </c>
      <c r="E32" s="385" t="s">
        <v>147</v>
      </c>
      <c r="F32" s="506" t="s">
        <v>728</v>
      </c>
      <c r="G32" s="387" t="s">
        <v>169</v>
      </c>
      <c r="H32" s="508">
        <v>2223</v>
      </c>
      <c r="I32" s="506" t="s">
        <v>722</v>
      </c>
      <c r="J32" s="509" t="s">
        <v>732</v>
      </c>
      <c r="K32" s="498"/>
      <c r="L32" s="198" t="s">
        <v>33</v>
      </c>
      <c r="M32" s="50" t="s">
        <v>113</v>
      </c>
      <c r="N32" s="202">
        <v>1</v>
      </c>
      <c r="O32" s="50">
        <v>103</v>
      </c>
      <c r="P32" s="50">
        <v>62</v>
      </c>
      <c r="Q32" s="50">
        <v>138</v>
      </c>
      <c r="R32" s="52">
        <v>0.6</v>
      </c>
      <c r="S32" s="228">
        <f t="shared" si="2"/>
        <v>0</v>
      </c>
      <c r="T32" s="161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3"/>
        <v>0</v>
      </c>
      <c r="AD32" s="165"/>
      <c r="AE32" s="56" t="s">
        <v>123</v>
      </c>
    </row>
    <row r="33" spans="1:31" s="20" customFormat="1" ht="12.75">
      <c r="A33" s="196" t="s">
        <v>653</v>
      </c>
      <c r="B33" s="197" t="s">
        <v>115</v>
      </c>
      <c r="C33" s="360" t="s">
        <v>714</v>
      </c>
      <c r="D33" s="352" t="s">
        <v>126</v>
      </c>
      <c r="E33" s="351" t="s">
        <v>147</v>
      </c>
      <c r="F33" s="354"/>
      <c r="G33" s="350" t="s">
        <v>170</v>
      </c>
      <c r="H33" s="349"/>
      <c r="I33" s="348"/>
      <c r="J33" s="362"/>
      <c r="K33" s="346" t="s">
        <v>726</v>
      </c>
      <c r="L33" s="198" t="s">
        <v>33</v>
      </c>
      <c r="M33" s="124" t="s">
        <v>107</v>
      </c>
      <c r="N33" s="202">
        <v>1</v>
      </c>
      <c r="O33" s="124">
        <v>120</v>
      </c>
      <c r="P33" s="124">
        <v>40</v>
      </c>
      <c r="Q33" s="124">
        <v>200</v>
      </c>
      <c r="R33" s="125">
        <v>1.2</v>
      </c>
      <c r="S33" s="228">
        <f t="shared" si="2"/>
        <v>0</v>
      </c>
      <c r="T33" s="161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3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360" t="s">
        <v>714</v>
      </c>
      <c r="D34" s="384" t="s">
        <v>126</v>
      </c>
      <c r="E34" s="385" t="s">
        <v>147</v>
      </c>
      <c r="F34" s="386"/>
      <c r="G34" s="387" t="s">
        <v>171</v>
      </c>
      <c r="H34" s="388"/>
      <c r="I34" s="389"/>
      <c r="J34" s="390"/>
      <c r="K34" s="391" t="s">
        <v>726</v>
      </c>
      <c r="L34" s="198" t="s">
        <v>33</v>
      </c>
      <c r="M34" s="124" t="s">
        <v>114</v>
      </c>
      <c r="N34" s="202">
        <v>1</v>
      </c>
      <c r="O34" s="124">
        <v>150</v>
      </c>
      <c r="P34" s="124">
        <v>75</v>
      </c>
      <c r="Q34" s="124">
        <v>73</v>
      </c>
      <c r="R34" s="125">
        <v>0.69</v>
      </c>
      <c r="S34" s="228">
        <f t="shared" si="2"/>
        <v>0</v>
      </c>
      <c r="T34" s="161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3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360" t="s">
        <v>714</v>
      </c>
      <c r="D35" s="384" t="s">
        <v>126</v>
      </c>
      <c r="E35" s="385" t="s">
        <v>147</v>
      </c>
      <c r="F35" s="386"/>
      <c r="G35" s="387" t="s">
        <v>172</v>
      </c>
      <c r="H35" s="388"/>
      <c r="I35" s="389"/>
      <c r="J35" s="390"/>
      <c r="K35" s="391" t="s">
        <v>726</v>
      </c>
      <c r="L35" s="198" t="s">
        <v>33</v>
      </c>
      <c r="M35" s="124" t="s">
        <v>114</v>
      </c>
      <c r="N35" s="202">
        <v>1</v>
      </c>
      <c r="O35" s="124">
        <v>150</v>
      </c>
      <c r="P35" s="124">
        <v>75</v>
      </c>
      <c r="Q35" s="124">
        <v>73</v>
      </c>
      <c r="R35" s="125">
        <v>0.69</v>
      </c>
      <c r="S35" s="228">
        <f t="shared" si="2"/>
        <v>0</v>
      </c>
      <c r="T35" s="161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3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360" t="s">
        <v>714</v>
      </c>
      <c r="D36" s="384" t="s">
        <v>126</v>
      </c>
      <c r="E36" s="385" t="s">
        <v>147</v>
      </c>
      <c r="F36" s="386"/>
      <c r="G36" s="387" t="s">
        <v>173</v>
      </c>
      <c r="H36" s="388"/>
      <c r="I36" s="389"/>
      <c r="J36" s="390"/>
      <c r="K36" s="391" t="s">
        <v>726</v>
      </c>
      <c r="L36" s="198" t="s">
        <v>33</v>
      </c>
      <c r="M36" s="124" t="s">
        <v>114</v>
      </c>
      <c r="N36" s="202">
        <v>1</v>
      </c>
      <c r="O36" s="124">
        <v>150</v>
      </c>
      <c r="P36" s="124">
        <v>75</v>
      </c>
      <c r="Q36" s="124">
        <v>73</v>
      </c>
      <c r="R36" s="125">
        <v>0.69</v>
      </c>
      <c r="S36" s="228">
        <f t="shared" si="2"/>
        <v>0</v>
      </c>
      <c r="T36" s="161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3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360" t="s">
        <v>714</v>
      </c>
      <c r="D37" s="384" t="s">
        <v>126</v>
      </c>
      <c r="E37" s="385" t="s">
        <v>147</v>
      </c>
      <c r="F37" s="386"/>
      <c r="G37" s="387" t="s">
        <v>174</v>
      </c>
      <c r="H37" s="388"/>
      <c r="I37" s="389"/>
      <c r="J37" s="390"/>
      <c r="K37" s="391" t="s">
        <v>726</v>
      </c>
      <c r="L37" s="198" t="s">
        <v>33</v>
      </c>
      <c r="M37" s="124" t="s">
        <v>114</v>
      </c>
      <c r="N37" s="202">
        <v>1</v>
      </c>
      <c r="O37" s="124">
        <v>150</v>
      </c>
      <c r="P37" s="124">
        <v>70</v>
      </c>
      <c r="Q37" s="124">
        <v>73</v>
      </c>
      <c r="R37" s="125">
        <v>0.69</v>
      </c>
      <c r="S37" s="228">
        <f t="shared" si="2"/>
        <v>0</v>
      </c>
      <c r="T37" s="161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3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360" t="s">
        <v>714</v>
      </c>
      <c r="D38" s="384" t="s">
        <v>126</v>
      </c>
      <c r="E38" s="385" t="s">
        <v>147</v>
      </c>
      <c r="F38" s="386"/>
      <c r="G38" s="387" t="s">
        <v>175</v>
      </c>
      <c r="H38" s="388"/>
      <c r="I38" s="389"/>
      <c r="J38" s="390"/>
      <c r="K38" s="391" t="s">
        <v>726</v>
      </c>
      <c r="L38" s="198" t="s">
        <v>33</v>
      </c>
      <c r="M38" s="124" t="s">
        <v>114</v>
      </c>
      <c r="N38" s="202">
        <v>1</v>
      </c>
      <c r="O38" s="124">
        <v>120</v>
      </c>
      <c r="P38" s="124">
        <v>70</v>
      </c>
      <c r="Q38" s="124">
        <v>73</v>
      </c>
      <c r="R38" s="125">
        <v>0.69</v>
      </c>
      <c r="S38" s="228">
        <f t="shared" si="2"/>
        <v>0</v>
      </c>
      <c r="T38" s="161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3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360" t="s">
        <v>714</v>
      </c>
      <c r="D39" s="384" t="s">
        <v>126</v>
      </c>
      <c r="E39" s="385" t="s">
        <v>147</v>
      </c>
      <c r="F39" s="386" t="s">
        <v>759</v>
      </c>
      <c r="G39" s="387" t="s">
        <v>176</v>
      </c>
      <c r="H39" s="388">
        <v>1222</v>
      </c>
      <c r="I39" s="389">
        <v>2</v>
      </c>
      <c r="J39" s="390" t="s">
        <v>760</v>
      </c>
      <c r="K39" s="391"/>
      <c r="L39" s="198" t="s">
        <v>33</v>
      </c>
      <c r="M39" s="124" t="s">
        <v>114</v>
      </c>
      <c r="N39" s="202">
        <v>1</v>
      </c>
      <c r="O39" s="124">
        <v>120</v>
      </c>
      <c r="P39" s="124">
        <v>50</v>
      </c>
      <c r="Q39" s="124">
        <v>73</v>
      </c>
      <c r="R39" s="125">
        <v>0.43</v>
      </c>
      <c r="S39" s="228">
        <f t="shared" si="2"/>
        <v>0</v>
      </c>
      <c r="T39" s="161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3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360" t="s">
        <v>714</v>
      </c>
      <c r="D40" s="384" t="s">
        <v>126</v>
      </c>
      <c r="E40" s="385" t="s">
        <v>147</v>
      </c>
      <c r="F40" s="386"/>
      <c r="G40" s="387" t="s">
        <v>178</v>
      </c>
      <c r="H40" s="388"/>
      <c r="I40" s="389"/>
      <c r="J40" s="390"/>
      <c r="K40" s="391" t="s">
        <v>726</v>
      </c>
      <c r="L40" s="198" t="s">
        <v>33</v>
      </c>
      <c r="M40" s="124" t="s">
        <v>114</v>
      </c>
      <c r="N40" s="202">
        <v>1</v>
      </c>
      <c r="O40" s="124">
        <v>50</v>
      </c>
      <c r="P40" s="124">
        <v>40</v>
      </c>
      <c r="Q40" s="124">
        <v>73</v>
      </c>
      <c r="R40" s="125">
        <v>0.22</v>
      </c>
      <c r="S40" s="228">
        <f t="shared" si="2"/>
        <v>0</v>
      </c>
      <c r="T40" s="161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3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360" t="s">
        <v>714</v>
      </c>
      <c r="D41" s="384" t="s">
        <v>126</v>
      </c>
      <c r="E41" s="385" t="s">
        <v>147</v>
      </c>
      <c r="F41" s="386"/>
      <c r="G41" s="387" t="s">
        <v>179</v>
      </c>
      <c r="H41" s="388"/>
      <c r="I41" s="389"/>
      <c r="J41" s="390"/>
      <c r="K41" s="391" t="s">
        <v>726</v>
      </c>
      <c r="L41" s="198" t="s">
        <v>33</v>
      </c>
      <c r="M41" s="124" t="s">
        <v>114</v>
      </c>
      <c r="N41" s="259">
        <v>1</v>
      </c>
      <c r="O41" s="124">
        <v>150</v>
      </c>
      <c r="P41" s="124">
        <v>75</v>
      </c>
      <c r="Q41" s="124">
        <v>73</v>
      </c>
      <c r="R41" s="125">
        <v>0.69</v>
      </c>
      <c r="S41" s="260">
        <f t="shared" si="2"/>
        <v>0</v>
      </c>
      <c r="T41" s="161" t="s">
        <v>702</v>
      </c>
      <c r="U41" s="126"/>
      <c r="V41" s="126"/>
      <c r="W41" s="127"/>
      <c r="X41" s="127"/>
      <c r="Y41" s="169"/>
      <c r="Z41" s="129"/>
      <c r="AA41" s="126"/>
      <c r="AB41" s="186"/>
      <c r="AC41" s="261">
        <f t="shared" si="3"/>
        <v>0</v>
      </c>
      <c r="AD41" s="166"/>
      <c r="AE41" s="130" t="s">
        <v>123</v>
      </c>
    </row>
    <row r="42" spans="1:35" s="20" customFormat="1" ht="12.75">
      <c r="A42" s="196" t="s">
        <v>653</v>
      </c>
      <c r="B42" s="49" t="s">
        <v>115</v>
      </c>
      <c r="C42" s="360" t="s">
        <v>714</v>
      </c>
      <c r="D42" s="510" t="s">
        <v>126</v>
      </c>
      <c r="E42" s="511" t="s">
        <v>147</v>
      </c>
      <c r="F42" s="506" t="s">
        <v>728</v>
      </c>
      <c r="G42" s="507" t="s">
        <v>180</v>
      </c>
      <c r="H42" s="508">
        <v>2223</v>
      </c>
      <c r="I42" s="506" t="s">
        <v>722</v>
      </c>
      <c r="J42" s="509" t="s">
        <v>736</v>
      </c>
      <c r="K42" s="498"/>
      <c r="L42" s="51" t="s">
        <v>33</v>
      </c>
      <c r="M42" s="50" t="s">
        <v>177</v>
      </c>
      <c r="N42" s="50">
        <v>1</v>
      </c>
      <c r="O42" s="50">
        <v>120</v>
      </c>
      <c r="P42" s="50"/>
      <c r="Q42" s="50">
        <v>73</v>
      </c>
      <c r="R42" s="52">
        <v>0.87</v>
      </c>
      <c r="S42" s="228">
        <f t="shared" si="2"/>
        <v>0</v>
      </c>
      <c r="T42" s="161" t="s">
        <v>702</v>
      </c>
      <c r="U42" s="53"/>
      <c r="V42" s="53"/>
      <c r="W42" s="118"/>
      <c r="X42" s="118"/>
      <c r="Y42" s="168"/>
      <c r="Z42" s="55"/>
      <c r="AA42" s="53"/>
      <c r="AB42" s="185"/>
      <c r="AC42" s="232">
        <f t="shared" si="3"/>
        <v>0</v>
      </c>
      <c r="AD42" s="165"/>
      <c r="AE42" s="56"/>
      <c r="AF42" s="262"/>
      <c r="AG42" s="262"/>
      <c r="AH42" s="262"/>
      <c r="AI42" s="263"/>
    </row>
    <row r="43" spans="1:31" s="20" customFormat="1" ht="12.75">
      <c r="A43" s="196" t="s">
        <v>653</v>
      </c>
      <c r="B43" s="49" t="s">
        <v>115</v>
      </c>
      <c r="C43" s="360" t="s">
        <v>714</v>
      </c>
      <c r="D43" s="510" t="s">
        <v>126</v>
      </c>
      <c r="E43" s="511" t="s">
        <v>147</v>
      </c>
      <c r="F43" s="510"/>
      <c r="G43" s="507" t="s">
        <v>181</v>
      </c>
      <c r="H43" s="512"/>
      <c r="I43" s="513"/>
      <c r="J43" s="514"/>
      <c r="K43" s="515" t="s">
        <v>726</v>
      </c>
      <c r="L43" s="265" t="s">
        <v>33</v>
      </c>
      <c r="M43" s="259" t="s">
        <v>114</v>
      </c>
      <c r="N43" s="259"/>
      <c r="O43" s="259">
        <v>120</v>
      </c>
      <c r="P43" s="259">
        <v>60</v>
      </c>
      <c r="Q43" s="259">
        <v>73</v>
      </c>
      <c r="R43" s="266">
        <v>0.69</v>
      </c>
      <c r="S43" s="267">
        <f t="shared" si="2"/>
        <v>0</v>
      </c>
      <c r="T43" s="161" t="s">
        <v>702</v>
      </c>
      <c r="U43" s="264"/>
      <c r="V43" s="264"/>
      <c r="W43" s="269"/>
      <c r="X43" s="269"/>
      <c r="Y43" s="270"/>
      <c r="Z43" s="271"/>
      <c r="AA43" s="264"/>
      <c r="AB43" s="272"/>
      <c r="AC43" s="273">
        <f t="shared" si="3"/>
        <v>0</v>
      </c>
      <c r="AD43" s="274"/>
      <c r="AE43" s="275"/>
    </row>
    <row r="44" spans="1:32" s="20" customFormat="1" ht="12.75">
      <c r="A44" s="196" t="s">
        <v>653</v>
      </c>
      <c r="B44" s="49" t="s">
        <v>115</v>
      </c>
      <c r="C44" s="360" t="s">
        <v>714</v>
      </c>
      <c r="D44" s="510" t="s">
        <v>126</v>
      </c>
      <c r="E44" s="511" t="s">
        <v>147</v>
      </c>
      <c r="F44" s="510"/>
      <c r="G44" s="507" t="s">
        <v>182</v>
      </c>
      <c r="H44" s="516"/>
      <c r="I44" s="506"/>
      <c r="J44" s="511"/>
      <c r="K44" s="498" t="s">
        <v>726</v>
      </c>
      <c r="L44" s="51" t="s">
        <v>33</v>
      </c>
      <c r="M44" s="50" t="s">
        <v>114</v>
      </c>
      <c r="N44" s="50"/>
      <c r="O44" s="50">
        <v>120</v>
      </c>
      <c r="P44" s="50">
        <v>60</v>
      </c>
      <c r="Q44" s="50">
        <v>73</v>
      </c>
      <c r="R44" s="52">
        <v>0.69</v>
      </c>
      <c r="S44" s="228">
        <f t="shared" si="2"/>
        <v>0</v>
      </c>
      <c r="T44" s="161" t="s">
        <v>702</v>
      </c>
      <c r="U44" s="53"/>
      <c r="V44" s="53"/>
      <c r="W44" s="118"/>
      <c r="X44" s="118"/>
      <c r="Y44" s="168"/>
      <c r="Z44" s="55"/>
      <c r="AA44" s="53"/>
      <c r="AB44" s="185"/>
      <c r="AC44" s="232">
        <f t="shared" si="3"/>
        <v>0</v>
      </c>
      <c r="AD44" s="165"/>
      <c r="AE44" s="56"/>
      <c r="AF44" s="263"/>
    </row>
    <row r="45" spans="1:32" s="20" customFormat="1" ht="12.75">
      <c r="A45" s="196" t="s">
        <v>653</v>
      </c>
      <c r="B45" s="49" t="s">
        <v>115</v>
      </c>
      <c r="C45" s="360" t="s">
        <v>714</v>
      </c>
      <c r="D45" s="510" t="s">
        <v>126</v>
      </c>
      <c r="E45" s="511" t="s">
        <v>147</v>
      </c>
      <c r="F45" s="510"/>
      <c r="G45" s="507" t="s">
        <v>183</v>
      </c>
      <c r="H45" s="516"/>
      <c r="I45" s="506"/>
      <c r="J45" s="511"/>
      <c r="K45" s="498" t="s">
        <v>726</v>
      </c>
      <c r="L45" s="51" t="s">
        <v>33</v>
      </c>
      <c r="M45" s="50" t="s">
        <v>114</v>
      </c>
      <c r="N45" s="50"/>
      <c r="O45" s="50">
        <v>70</v>
      </c>
      <c r="P45" s="50">
        <v>75</v>
      </c>
      <c r="Q45" s="50">
        <v>73</v>
      </c>
      <c r="R45" s="52">
        <v>0.35</v>
      </c>
      <c r="S45" s="228">
        <f t="shared" si="2"/>
        <v>0</v>
      </c>
      <c r="T45" s="161" t="s">
        <v>702</v>
      </c>
      <c r="U45" s="53"/>
      <c r="V45" s="53"/>
      <c r="W45" s="118"/>
      <c r="X45" s="118"/>
      <c r="Y45" s="168"/>
      <c r="Z45" s="55"/>
      <c r="AA45" s="53"/>
      <c r="AB45" s="185"/>
      <c r="AC45" s="232">
        <f t="shared" si="3"/>
        <v>0</v>
      </c>
      <c r="AD45" s="165"/>
      <c r="AE45" s="281"/>
      <c r="AF45" s="282"/>
    </row>
    <row r="46" spans="1:31" s="20" customFormat="1" ht="12.75">
      <c r="A46" s="196" t="s">
        <v>653</v>
      </c>
      <c r="B46" s="49" t="s">
        <v>115</v>
      </c>
      <c r="C46" s="360" t="s">
        <v>714</v>
      </c>
      <c r="D46" s="510" t="s">
        <v>126</v>
      </c>
      <c r="E46" s="511" t="s">
        <v>147</v>
      </c>
      <c r="F46" s="510"/>
      <c r="G46" s="507" t="s">
        <v>184</v>
      </c>
      <c r="H46" s="508"/>
      <c r="I46" s="506"/>
      <c r="J46" s="511"/>
      <c r="K46" s="498" t="s">
        <v>726</v>
      </c>
      <c r="L46" s="51" t="s">
        <v>33</v>
      </c>
      <c r="M46" s="50" t="s">
        <v>122</v>
      </c>
      <c r="N46" s="50"/>
      <c r="O46" s="50">
        <v>50</v>
      </c>
      <c r="P46" s="50">
        <v>70</v>
      </c>
      <c r="Q46" s="50">
        <v>73</v>
      </c>
      <c r="R46" s="52">
        <v>0.25</v>
      </c>
      <c r="S46" s="228">
        <f t="shared" si="2"/>
        <v>0</v>
      </c>
      <c r="T46" s="161" t="s">
        <v>702</v>
      </c>
      <c r="U46" s="53"/>
      <c r="V46" s="53"/>
      <c r="W46" s="118"/>
      <c r="X46" s="118"/>
      <c r="Y46" s="168"/>
      <c r="Z46" s="55"/>
      <c r="AA46" s="53"/>
      <c r="AB46" s="185"/>
      <c r="AC46" s="232">
        <f t="shared" si="3"/>
        <v>0</v>
      </c>
      <c r="AD46" s="165"/>
      <c r="AE46" s="275"/>
    </row>
    <row r="47" spans="1:34" s="20" customFormat="1" ht="12.75">
      <c r="A47" s="196" t="s">
        <v>653</v>
      </c>
      <c r="B47" s="49" t="s">
        <v>115</v>
      </c>
      <c r="C47" s="360" t="s">
        <v>714</v>
      </c>
      <c r="D47" s="353" t="s">
        <v>126</v>
      </c>
      <c r="E47" s="366" t="s">
        <v>147</v>
      </c>
      <c r="F47" s="352" t="s">
        <v>728</v>
      </c>
      <c r="G47" s="371" t="s">
        <v>185</v>
      </c>
      <c r="H47" s="363">
        <v>2223</v>
      </c>
      <c r="I47" s="368" t="s">
        <v>722</v>
      </c>
      <c r="J47" s="351" t="s">
        <v>736</v>
      </c>
      <c r="K47" s="369"/>
      <c r="L47" s="198" t="s">
        <v>33</v>
      </c>
      <c r="M47" s="202" t="s">
        <v>121</v>
      </c>
      <c r="N47" s="202"/>
      <c r="O47" s="202"/>
      <c r="P47" s="202"/>
      <c r="Q47" s="202"/>
      <c r="R47" s="203">
        <v>0.1</v>
      </c>
      <c r="S47" s="276">
        <f t="shared" si="2"/>
        <v>0</v>
      </c>
      <c r="T47" s="161" t="s">
        <v>702</v>
      </c>
      <c r="U47" s="199"/>
      <c r="V47" s="199"/>
      <c r="W47" s="205"/>
      <c r="X47" s="205"/>
      <c r="Y47" s="206"/>
      <c r="Z47" s="207"/>
      <c r="AA47" s="199"/>
      <c r="AB47" s="277"/>
      <c r="AC47" s="278">
        <f t="shared" si="3"/>
        <v>0</v>
      </c>
      <c r="AD47" s="208"/>
      <c r="AE47" s="279"/>
      <c r="AF47" s="280"/>
      <c r="AG47" s="280"/>
      <c r="AH47" s="280"/>
    </row>
    <row r="48" spans="1:34" s="20" customFormat="1" ht="12.75">
      <c r="A48" s="196" t="s">
        <v>653</v>
      </c>
      <c r="B48" s="49" t="s">
        <v>115</v>
      </c>
      <c r="C48" s="360" t="s">
        <v>714</v>
      </c>
      <c r="D48" s="353" t="s">
        <v>126</v>
      </c>
      <c r="E48" s="366" t="s">
        <v>147</v>
      </c>
      <c r="F48" s="352" t="s">
        <v>728</v>
      </c>
      <c r="G48" s="371" t="s">
        <v>186</v>
      </c>
      <c r="H48" s="363">
        <v>2223</v>
      </c>
      <c r="I48" s="368" t="s">
        <v>722</v>
      </c>
      <c r="J48" s="351" t="s">
        <v>736</v>
      </c>
      <c r="K48" s="369"/>
      <c r="L48" s="198" t="s">
        <v>33</v>
      </c>
      <c r="M48" s="202" t="s">
        <v>121</v>
      </c>
      <c r="N48" s="202"/>
      <c r="O48" s="202"/>
      <c r="P48" s="202"/>
      <c r="Q48" s="202"/>
      <c r="R48" s="203">
        <v>0.1</v>
      </c>
      <c r="S48" s="276">
        <f t="shared" si="2"/>
        <v>0</v>
      </c>
      <c r="T48" s="161" t="s">
        <v>702</v>
      </c>
      <c r="U48" s="199"/>
      <c r="V48" s="199"/>
      <c r="W48" s="205"/>
      <c r="X48" s="205"/>
      <c r="Y48" s="206"/>
      <c r="Z48" s="207"/>
      <c r="AA48" s="199"/>
      <c r="AB48" s="277"/>
      <c r="AC48" s="278">
        <f t="shared" si="3"/>
        <v>0</v>
      </c>
      <c r="AD48" s="208"/>
      <c r="AE48" s="279"/>
      <c r="AF48" s="280"/>
      <c r="AG48" s="280"/>
      <c r="AH48" s="280"/>
    </row>
    <row r="49" spans="1:34" s="20" customFormat="1" ht="12.75">
      <c r="A49" s="196" t="s">
        <v>653</v>
      </c>
      <c r="B49" s="49" t="s">
        <v>115</v>
      </c>
      <c r="C49" s="360" t="s">
        <v>714</v>
      </c>
      <c r="D49" s="353" t="s">
        <v>126</v>
      </c>
      <c r="E49" s="366" t="s">
        <v>147</v>
      </c>
      <c r="F49" s="352" t="s">
        <v>728</v>
      </c>
      <c r="G49" s="371" t="s">
        <v>187</v>
      </c>
      <c r="H49" s="363">
        <v>2223</v>
      </c>
      <c r="I49" s="368" t="s">
        <v>722</v>
      </c>
      <c r="J49" s="351" t="s">
        <v>736</v>
      </c>
      <c r="K49" s="369"/>
      <c r="L49" s="198" t="s">
        <v>33</v>
      </c>
      <c r="M49" s="202" t="s">
        <v>121</v>
      </c>
      <c r="N49" s="202"/>
      <c r="O49" s="202"/>
      <c r="P49" s="202"/>
      <c r="Q49" s="202"/>
      <c r="R49" s="203">
        <v>0.1</v>
      </c>
      <c r="S49" s="276">
        <f t="shared" si="2"/>
        <v>0</v>
      </c>
      <c r="T49" s="161" t="s">
        <v>702</v>
      </c>
      <c r="U49" s="199"/>
      <c r="V49" s="199"/>
      <c r="W49" s="205"/>
      <c r="X49" s="205"/>
      <c r="Y49" s="206"/>
      <c r="Z49" s="207"/>
      <c r="AA49" s="199"/>
      <c r="AB49" s="277"/>
      <c r="AC49" s="278">
        <f t="shared" si="3"/>
        <v>0</v>
      </c>
      <c r="AD49" s="208"/>
      <c r="AE49" s="279"/>
      <c r="AF49" s="280"/>
      <c r="AG49" s="280"/>
      <c r="AH49" s="280"/>
    </row>
    <row r="50" spans="1:34" s="20" customFormat="1" ht="12.75">
      <c r="A50" s="196" t="s">
        <v>653</v>
      </c>
      <c r="B50" s="49" t="s">
        <v>115</v>
      </c>
      <c r="C50" s="360" t="s">
        <v>714</v>
      </c>
      <c r="D50" s="353" t="s">
        <v>126</v>
      </c>
      <c r="E50" s="366" t="s">
        <v>147</v>
      </c>
      <c r="F50" s="352" t="s">
        <v>728</v>
      </c>
      <c r="G50" s="371" t="s">
        <v>190</v>
      </c>
      <c r="H50" s="363">
        <v>2223</v>
      </c>
      <c r="I50" s="368" t="s">
        <v>722</v>
      </c>
      <c r="J50" s="351" t="s">
        <v>732</v>
      </c>
      <c r="K50" s="369"/>
      <c r="L50" s="198" t="s">
        <v>33</v>
      </c>
      <c r="M50" s="202" t="s">
        <v>188</v>
      </c>
      <c r="N50" s="202"/>
      <c r="O50" s="202"/>
      <c r="P50" s="202"/>
      <c r="Q50" s="202"/>
      <c r="R50" s="203" t="s">
        <v>118</v>
      </c>
      <c r="S50" s="276">
        <f t="shared" si="2"/>
        <v>0</v>
      </c>
      <c r="T50" s="161" t="s">
        <v>702</v>
      </c>
      <c r="U50" s="199"/>
      <c r="V50" s="199"/>
      <c r="W50" s="205"/>
      <c r="X50" s="205"/>
      <c r="Y50" s="206"/>
      <c r="Z50" s="207"/>
      <c r="AA50" s="199"/>
      <c r="AB50" s="277"/>
      <c r="AC50" s="278">
        <f t="shared" si="3"/>
        <v>0</v>
      </c>
      <c r="AD50" s="208"/>
      <c r="AE50" s="279"/>
      <c r="AF50" s="280"/>
      <c r="AG50" s="280"/>
      <c r="AH50" s="280"/>
    </row>
    <row r="51" spans="1:34" s="20" customFormat="1" ht="12.75">
      <c r="A51" s="196" t="s">
        <v>653</v>
      </c>
      <c r="B51" s="49" t="s">
        <v>115</v>
      </c>
      <c r="C51" s="360" t="s">
        <v>714</v>
      </c>
      <c r="D51" s="49" t="s">
        <v>126</v>
      </c>
      <c r="E51" s="189" t="s">
        <v>147</v>
      </c>
      <c r="F51" s="197"/>
      <c r="G51" s="224" t="s">
        <v>191</v>
      </c>
      <c r="H51" s="198"/>
      <c r="I51" s="199"/>
      <c r="J51" s="200"/>
      <c r="K51" s="201"/>
      <c r="L51" s="198" t="s">
        <v>33</v>
      </c>
      <c r="M51" s="202" t="s">
        <v>189</v>
      </c>
      <c r="N51" s="202"/>
      <c r="O51" s="202">
        <v>56</v>
      </c>
      <c r="P51" s="202">
        <v>70</v>
      </c>
      <c r="Q51" s="202">
        <v>110</v>
      </c>
      <c r="R51" s="203">
        <f>(O51*P51*Q51)/1000000</f>
        <v>0.4312</v>
      </c>
      <c r="S51" s="276">
        <f t="shared" si="2"/>
        <v>0.4312</v>
      </c>
      <c r="T51" s="204" t="s">
        <v>102</v>
      </c>
      <c r="U51" s="199" t="s">
        <v>102</v>
      </c>
      <c r="V51" s="199" t="s">
        <v>102</v>
      </c>
      <c r="W51" s="205"/>
      <c r="X51" s="205"/>
      <c r="Y51" s="206"/>
      <c r="Z51" s="207"/>
      <c r="AA51" s="199"/>
      <c r="AB51" s="277"/>
      <c r="AC51" s="278">
        <f t="shared" si="3"/>
        <v>0</v>
      </c>
      <c r="AD51" s="208"/>
      <c r="AE51" s="279"/>
      <c r="AF51" s="280"/>
      <c r="AG51" s="280"/>
      <c r="AH51" s="280"/>
    </row>
    <row r="52" spans="1:34" s="20" customFormat="1" ht="12.75">
      <c r="A52" s="196" t="s">
        <v>653</v>
      </c>
      <c r="B52" s="49" t="s">
        <v>115</v>
      </c>
      <c r="C52" s="360" t="s">
        <v>714</v>
      </c>
      <c r="D52" s="49" t="s">
        <v>126</v>
      </c>
      <c r="E52" s="189" t="s">
        <v>147</v>
      </c>
      <c r="F52" s="197"/>
      <c r="G52" s="224" t="s">
        <v>192</v>
      </c>
      <c r="H52" s="198"/>
      <c r="I52" s="199"/>
      <c r="J52" s="200"/>
      <c r="K52" s="201"/>
      <c r="L52" s="198" t="s">
        <v>33</v>
      </c>
      <c r="M52" s="202" t="s">
        <v>189</v>
      </c>
      <c r="N52" s="202"/>
      <c r="O52" s="202">
        <v>56</v>
      </c>
      <c r="P52" s="202">
        <v>70</v>
      </c>
      <c r="Q52" s="202">
        <v>110</v>
      </c>
      <c r="R52" s="203">
        <f>(O52*P52*Q52)/1000000</f>
        <v>0.4312</v>
      </c>
      <c r="S52" s="276">
        <f t="shared" si="2"/>
        <v>0.4312</v>
      </c>
      <c r="T52" s="204" t="s">
        <v>102</v>
      </c>
      <c r="U52" s="199" t="s">
        <v>102</v>
      </c>
      <c r="V52" s="199" t="s">
        <v>102</v>
      </c>
      <c r="W52" s="205"/>
      <c r="X52" s="205"/>
      <c r="Y52" s="206"/>
      <c r="Z52" s="207"/>
      <c r="AA52" s="199"/>
      <c r="AB52" s="277"/>
      <c r="AC52" s="278">
        <f t="shared" si="3"/>
        <v>0</v>
      </c>
      <c r="AD52" s="208"/>
      <c r="AE52" s="279"/>
      <c r="AF52" s="280"/>
      <c r="AG52" s="280"/>
      <c r="AH52" s="280"/>
    </row>
    <row r="53" spans="1:34" s="20" customFormat="1" ht="12.75">
      <c r="A53" s="196" t="s">
        <v>653</v>
      </c>
      <c r="B53" s="49" t="s">
        <v>115</v>
      </c>
      <c r="C53" s="360" t="s">
        <v>714</v>
      </c>
      <c r="D53" s="49" t="s">
        <v>126</v>
      </c>
      <c r="E53" s="189" t="s">
        <v>147</v>
      </c>
      <c r="F53" s="197"/>
      <c r="G53" s="224" t="s">
        <v>193</v>
      </c>
      <c r="H53" s="198"/>
      <c r="I53" s="199"/>
      <c r="J53" s="200"/>
      <c r="K53" s="201"/>
      <c r="L53" s="198" t="s">
        <v>33</v>
      </c>
      <c r="M53" s="202" t="s">
        <v>189</v>
      </c>
      <c r="N53" s="202"/>
      <c r="O53" s="202">
        <v>70</v>
      </c>
      <c r="P53" s="202">
        <v>85</v>
      </c>
      <c r="Q53" s="202">
        <v>200</v>
      </c>
      <c r="R53" s="203">
        <f>(O53*P53*Q53)/1000000</f>
        <v>1.19</v>
      </c>
      <c r="S53" s="276">
        <f t="shared" si="2"/>
        <v>0</v>
      </c>
      <c r="T53" s="204" t="s">
        <v>702</v>
      </c>
      <c r="U53" s="199" t="s">
        <v>102</v>
      </c>
      <c r="V53" s="199" t="s">
        <v>102</v>
      </c>
      <c r="W53" s="205"/>
      <c r="X53" s="205"/>
      <c r="Y53" s="206"/>
      <c r="Z53" s="207"/>
      <c r="AA53" s="199"/>
      <c r="AB53" s="277"/>
      <c r="AC53" s="278">
        <f t="shared" si="3"/>
        <v>0</v>
      </c>
      <c r="AD53" s="208"/>
      <c r="AE53" s="279"/>
      <c r="AF53" s="280"/>
      <c r="AG53" s="280"/>
      <c r="AH53" s="280"/>
    </row>
    <row r="54" spans="1:34" s="20" customFormat="1" ht="12.75">
      <c r="A54" s="196" t="s">
        <v>653</v>
      </c>
      <c r="B54" s="49" t="s">
        <v>115</v>
      </c>
      <c r="C54" s="360" t="s">
        <v>714</v>
      </c>
      <c r="D54" s="49" t="s">
        <v>126</v>
      </c>
      <c r="E54" s="189" t="s">
        <v>147</v>
      </c>
      <c r="F54" s="197"/>
      <c r="G54" s="224" t="s">
        <v>194</v>
      </c>
      <c r="H54" s="198"/>
      <c r="I54" s="199"/>
      <c r="J54" s="200"/>
      <c r="K54" s="201"/>
      <c r="L54" s="198" t="s">
        <v>33</v>
      </c>
      <c r="M54" s="202" t="s">
        <v>189</v>
      </c>
      <c r="N54" s="202"/>
      <c r="O54" s="202">
        <v>100</v>
      </c>
      <c r="P54" s="202">
        <v>85</v>
      </c>
      <c r="Q54" s="202">
        <v>200</v>
      </c>
      <c r="R54" s="203">
        <f>(O54*P54*Q54)/1000000</f>
        <v>1.7</v>
      </c>
      <c r="S54" s="276">
        <f t="shared" si="2"/>
        <v>0</v>
      </c>
      <c r="T54" s="204" t="s">
        <v>702</v>
      </c>
      <c r="U54" s="199" t="s">
        <v>102</v>
      </c>
      <c r="V54" s="199" t="s">
        <v>102</v>
      </c>
      <c r="W54" s="205"/>
      <c r="X54" s="205"/>
      <c r="Y54" s="206"/>
      <c r="Z54" s="207"/>
      <c r="AA54" s="199"/>
      <c r="AB54" s="277"/>
      <c r="AC54" s="278">
        <f t="shared" si="3"/>
        <v>0</v>
      </c>
      <c r="AD54" s="208"/>
      <c r="AE54" s="279"/>
      <c r="AF54" s="280"/>
      <c r="AG54" s="280"/>
      <c r="AH54" s="280"/>
    </row>
    <row r="55" spans="1:34" s="20" customFormat="1" ht="12.75">
      <c r="A55" s="57" t="s">
        <v>653</v>
      </c>
      <c r="B55" s="49" t="s">
        <v>115</v>
      </c>
      <c r="C55" s="360" t="s">
        <v>714</v>
      </c>
      <c r="D55" s="353" t="s">
        <v>126</v>
      </c>
      <c r="E55" s="366" t="s">
        <v>147</v>
      </c>
      <c r="F55" s="365" t="s">
        <v>728</v>
      </c>
      <c r="G55" s="371" t="s">
        <v>195</v>
      </c>
      <c r="H55" s="364">
        <v>2223</v>
      </c>
      <c r="I55" s="365" t="s">
        <v>722</v>
      </c>
      <c r="J55" s="383" t="s">
        <v>736</v>
      </c>
      <c r="K55" s="367"/>
      <c r="L55" s="51" t="s">
        <v>33</v>
      </c>
      <c r="M55" s="50" t="s">
        <v>124</v>
      </c>
      <c r="N55" s="50"/>
      <c r="O55" s="50"/>
      <c r="P55" s="50"/>
      <c r="Q55" s="50"/>
      <c r="R55" s="52">
        <v>0.15</v>
      </c>
      <c r="S55" s="228">
        <f t="shared" si="2"/>
        <v>0</v>
      </c>
      <c r="T55" s="161" t="s">
        <v>702</v>
      </c>
      <c r="U55" s="53"/>
      <c r="V55" s="53"/>
      <c r="W55" s="118"/>
      <c r="X55" s="118"/>
      <c r="Y55" s="168"/>
      <c r="Z55" s="55"/>
      <c r="AA55" s="53"/>
      <c r="AB55" s="185"/>
      <c r="AC55" s="232">
        <f t="shared" si="3"/>
        <v>0</v>
      </c>
      <c r="AD55" s="165"/>
      <c r="AE55" s="279"/>
      <c r="AF55" s="280"/>
      <c r="AG55" s="280"/>
      <c r="AH55" s="280"/>
    </row>
    <row r="56" spans="1:31" s="20" customFormat="1" ht="12.75">
      <c r="A56" s="57" t="s">
        <v>653</v>
      </c>
      <c r="B56" s="49" t="s">
        <v>115</v>
      </c>
      <c r="C56" s="360" t="s">
        <v>714</v>
      </c>
      <c r="D56" s="510" t="s">
        <v>126</v>
      </c>
      <c r="E56" s="511" t="s">
        <v>147</v>
      </c>
      <c r="F56" s="510"/>
      <c r="G56" s="507" t="s">
        <v>703</v>
      </c>
      <c r="H56" s="508"/>
      <c r="I56" s="506"/>
      <c r="J56" s="511"/>
      <c r="K56" s="498" t="s">
        <v>726</v>
      </c>
      <c r="L56" s="51" t="s">
        <v>33</v>
      </c>
      <c r="M56" s="50" t="s">
        <v>114</v>
      </c>
      <c r="N56" s="50">
        <v>1</v>
      </c>
      <c r="O56" s="50">
        <v>120</v>
      </c>
      <c r="P56" s="50">
        <v>80</v>
      </c>
      <c r="Q56" s="50">
        <v>65</v>
      </c>
      <c r="R56" s="52">
        <f>(O56*P56*Q56)/1000000</f>
        <v>0.624</v>
      </c>
      <c r="S56" s="228"/>
      <c r="T56" s="161" t="s">
        <v>702</v>
      </c>
      <c r="U56" s="53"/>
      <c r="V56" s="53"/>
      <c r="W56" s="118"/>
      <c r="X56" s="118"/>
      <c r="Y56" s="168"/>
      <c r="Z56" s="55"/>
      <c r="AA56" s="292"/>
      <c r="AB56" s="293"/>
      <c r="AC56" s="232"/>
      <c r="AD56" s="165"/>
      <c r="AE56" s="56"/>
    </row>
    <row r="57" spans="1:31" s="20" customFormat="1" ht="12.75">
      <c r="A57" s="57" t="s">
        <v>653</v>
      </c>
      <c r="B57" s="49" t="s">
        <v>115</v>
      </c>
      <c r="C57" s="360" t="s">
        <v>714</v>
      </c>
      <c r="D57" s="510" t="s">
        <v>126</v>
      </c>
      <c r="E57" s="511" t="s">
        <v>147</v>
      </c>
      <c r="F57" s="510"/>
      <c r="G57" s="507" t="s">
        <v>704</v>
      </c>
      <c r="H57" s="508"/>
      <c r="I57" s="506"/>
      <c r="J57" s="511"/>
      <c r="K57" s="498" t="s">
        <v>726</v>
      </c>
      <c r="L57" s="51" t="s">
        <v>33</v>
      </c>
      <c r="M57" s="50" t="s">
        <v>109</v>
      </c>
      <c r="N57" s="50">
        <v>1</v>
      </c>
      <c r="O57" s="50"/>
      <c r="P57" s="50"/>
      <c r="Q57" s="50"/>
      <c r="R57" s="52">
        <v>0.15</v>
      </c>
      <c r="S57" s="228"/>
      <c r="T57" s="161" t="s">
        <v>702</v>
      </c>
      <c r="U57" s="53"/>
      <c r="V57" s="53"/>
      <c r="W57" s="118"/>
      <c r="X57" s="118"/>
      <c r="Y57" s="168"/>
      <c r="Z57" s="55"/>
      <c r="AA57" s="292"/>
      <c r="AB57" s="293"/>
      <c r="AC57" s="232"/>
      <c r="AD57" s="165"/>
      <c r="AE57" s="56"/>
    </row>
    <row r="58" spans="1:31" s="20" customFormat="1" ht="12.75">
      <c r="A58" s="57" t="s">
        <v>653</v>
      </c>
      <c r="B58" s="49" t="s">
        <v>115</v>
      </c>
      <c r="C58" s="360" t="s">
        <v>714</v>
      </c>
      <c r="D58" s="510" t="s">
        <v>126</v>
      </c>
      <c r="E58" s="511" t="s">
        <v>147</v>
      </c>
      <c r="F58" s="506" t="s">
        <v>728</v>
      </c>
      <c r="G58" s="507" t="s">
        <v>709</v>
      </c>
      <c r="H58" s="508">
        <v>2223</v>
      </c>
      <c r="I58" s="506" t="s">
        <v>722</v>
      </c>
      <c r="J58" s="509" t="s">
        <v>736</v>
      </c>
      <c r="K58" s="498"/>
      <c r="L58" s="51" t="s">
        <v>33</v>
      </c>
      <c r="M58" s="50" t="s">
        <v>177</v>
      </c>
      <c r="N58" s="50">
        <v>1</v>
      </c>
      <c r="O58" s="50">
        <v>120</v>
      </c>
      <c r="P58" s="50"/>
      <c r="Q58" s="50">
        <v>73</v>
      </c>
      <c r="R58" s="52">
        <v>0.87</v>
      </c>
      <c r="S58" s="228">
        <f>IF(T58="O",R58,0)</f>
        <v>0</v>
      </c>
      <c r="T58" s="161" t="s">
        <v>702</v>
      </c>
      <c r="U58" s="53"/>
      <c r="V58" s="53"/>
      <c r="W58" s="118"/>
      <c r="X58" s="118"/>
      <c r="Y58" s="168"/>
      <c r="Z58" s="55"/>
      <c r="AA58" s="53"/>
      <c r="AB58" s="53"/>
      <c r="AC58" s="232">
        <f>IF(AD58="O",AB58,0)</f>
        <v>0</v>
      </c>
      <c r="AD58" s="165"/>
      <c r="AE58" s="56"/>
    </row>
    <row r="59" spans="1:31" s="20" customFormat="1" ht="12.75">
      <c r="A59" s="57" t="s">
        <v>653</v>
      </c>
      <c r="B59" s="49" t="s">
        <v>115</v>
      </c>
      <c r="C59" s="360" t="s">
        <v>714</v>
      </c>
      <c r="D59" s="353" t="s">
        <v>126</v>
      </c>
      <c r="E59" s="366" t="s">
        <v>147</v>
      </c>
      <c r="F59" s="353" t="s">
        <v>728</v>
      </c>
      <c r="G59" s="371" t="s">
        <v>707</v>
      </c>
      <c r="H59" s="364">
        <v>2223</v>
      </c>
      <c r="I59" s="365" t="s">
        <v>722</v>
      </c>
      <c r="J59" s="366" t="s">
        <v>736</v>
      </c>
      <c r="K59" s="367"/>
      <c r="L59" s="51" t="s">
        <v>33</v>
      </c>
      <c r="M59" s="50" t="s">
        <v>705</v>
      </c>
      <c r="N59" s="50">
        <v>1</v>
      </c>
      <c r="O59" s="50">
        <v>50</v>
      </c>
      <c r="P59" s="50">
        <v>70</v>
      </c>
      <c r="Q59" s="50">
        <v>4</v>
      </c>
      <c r="R59" s="52">
        <f>(O59*P59*Q59)/1000000</f>
        <v>0.014</v>
      </c>
      <c r="S59" s="228">
        <f>IF(T59="O",R59,0)</f>
        <v>0</v>
      </c>
      <c r="T59" s="161" t="s">
        <v>702</v>
      </c>
      <c r="U59" s="53"/>
      <c r="V59" s="53"/>
      <c r="W59" s="118"/>
      <c r="X59" s="118"/>
      <c r="Y59" s="168"/>
      <c r="Z59" s="55"/>
      <c r="AA59" s="53"/>
      <c r="AB59" s="53"/>
      <c r="AC59" s="232">
        <f>IF(AD59="O",AB59,0)</f>
        <v>0</v>
      </c>
      <c r="AD59" s="165"/>
      <c r="AE59" s="56"/>
    </row>
    <row r="60" spans="1:31" s="20" customFormat="1" ht="13.5" thickBot="1">
      <c r="A60" s="58" t="s">
        <v>653</v>
      </c>
      <c r="B60" s="59" t="s">
        <v>115</v>
      </c>
      <c r="C60" s="382" t="s">
        <v>714</v>
      </c>
      <c r="D60" s="372" t="s">
        <v>126</v>
      </c>
      <c r="E60" s="373" t="s">
        <v>147</v>
      </c>
      <c r="F60" s="372" t="s">
        <v>728</v>
      </c>
      <c r="G60" s="375" t="s">
        <v>706</v>
      </c>
      <c r="H60" s="376">
        <v>2223</v>
      </c>
      <c r="I60" s="374" t="s">
        <v>722</v>
      </c>
      <c r="J60" s="373" t="s">
        <v>736</v>
      </c>
      <c r="K60" s="378"/>
      <c r="L60" s="60" t="s">
        <v>33</v>
      </c>
      <c r="M60" s="61" t="s">
        <v>705</v>
      </c>
      <c r="N60" s="61">
        <v>1</v>
      </c>
      <c r="O60" s="61">
        <v>91</v>
      </c>
      <c r="P60" s="61">
        <v>80</v>
      </c>
      <c r="Q60" s="61">
        <v>4</v>
      </c>
      <c r="R60" s="62">
        <f>(O60*P60*Q60)/1000000</f>
        <v>0.02912</v>
      </c>
      <c r="S60" s="229">
        <f>IF(T60="O",R60,0)</f>
        <v>0</v>
      </c>
      <c r="T60" s="163" t="s">
        <v>702</v>
      </c>
      <c r="U60" s="63"/>
      <c r="V60" s="63"/>
      <c r="W60" s="119"/>
      <c r="X60" s="119"/>
      <c r="Y60" s="170"/>
      <c r="Z60" s="65"/>
      <c r="AA60" s="63"/>
      <c r="AB60" s="63"/>
      <c r="AC60" s="233">
        <f>IF(AD60="O",AB60,0)</f>
        <v>0</v>
      </c>
      <c r="AD60" s="167"/>
      <c r="AE60" s="66"/>
    </row>
  </sheetData>
  <sheetProtection/>
  <protectedRanges>
    <protectedRange sqref="N4:P8 Q4:Q7" name="Plage5"/>
    <protectedRange sqref="T26:AB55 T61:AB62 T76:AB961" name="Plage3"/>
    <protectedRange sqref="B1:B2" name="Plage1"/>
    <protectedRange sqref="R55 E57 R47:R50 D56:D57 D59:D60 R32:R37 A26:Q26 A38:R46 A61:R62 A76:R961 A47:B55 A27:B37 D27:Q37 D47:Q55 C27:C59" name="Plage2"/>
    <protectedRange sqref="AD26:AE55 AD61:AE62 AD76:AE961" name="Plage4"/>
    <protectedRange sqref="R26" name="Plage2_1"/>
    <protectedRange sqref="R27 R51:R54" name="Plage2_1_1"/>
    <protectedRange sqref="R28" name="Plage2_1_2"/>
    <protectedRange sqref="R29" name="Plage2_1_3"/>
    <protectedRange sqref="R30" name="Plage2_1_4"/>
    <protectedRange sqref="R31" name="Plage2_1_5"/>
    <protectedRange sqref="Q8" name="Plage5_1"/>
    <protectedRange sqref="T56:AB57" name="Plage3_1"/>
    <protectedRange sqref="E56:Q56 F57:Q57 A56:B57" name="Plage2_1_6"/>
    <protectedRange sqref="AD56:AE57" name="Plage4_1"/>
    <protectedRange sqref="R56:R57" name="Plage2_1_1_7_3_1"/>
    <protectedRange sqref="T59:AB60" name="Plage3_3"/>
    <protectedRange sqref="A60:C60 E59:Q60 A59:B59" name="Plage2_3"/>
    <protectedRange sqref="AD59:AE60" name="Plage4_3"/>
    <protectedRange sqref="R59:R60" name="Plage2_1_1_7_3_1_2"/>
    <protectedRange sqref="T58:AB58" name="Plage3_5"/>
    <protectedRange sqref="A58:B58 D58:R58" name="Plage2_5"/>
    <protectedRange sqref="AD58:AE58" name="Plage4_5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InputMessage="1" showErrorMessage="1" sqref="W26:X60 T26:T60 AD26:AD60 Q5">
      <formula1>"O,N"</formula1>
    </dataValidation>
    <dataValidation type="list" allowBlank="1" showErrorMessage="1" prompt="&#10;" sqref="L26:L60">
      <formula1>"INFO,MOB,VER,ROC,DIV,LAB,FRAG"</formula1>
    </dataValidation>
    <dataValidation type="list" allowBlank="1" showInputMessage="1" showErrorMessage="1" sqref="Y26:Y60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4"/>
  <sheetViews>
    <sheetView zoomScalePageLayoutView="0" workbookViewId="0" topLeftCell="A19">
      <selection activeCell="L49" sqref="L4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SUM($R$26:$R$899)+SUM($AB$26:$AB$899)</f>
        <v>5.397225000000002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SUMIF($L$26:$L$972,"INFO",$R$26:$R$972)</f>
        <v>0.7692</v>
      </c>
      <c r="P11" s="230">
        <f>SUMIF($L$26:$L$972,"INFO",$S$26:$S$972)</f>
        <v>0</v>
      </c>
      <c r="Q11" s="231">
        <f>O11-P11</f>
        <v>0.7692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SUMIF($L$26:$L$972,"MOB",$R$26:$R$972)</f>
        <v>4.628025</v>
      </c>
      <c r="P12" s="230">
        <f>SUMIF($L$26:$L$972,"MOB",$S$26:$S$972)</f>
        <v>0</v>
      </c>
      <c r="Q12" s="231">
        <f aca="true" t="shared" si="0" ref="Q12:Q19">O12-P12</f>
        <v>4.628025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SUMIF($L$26:$L$965,"DIV",$R$26:$R$965)</f>
        <v>0</v>
      </c>
      <c r="P13" s="230">
        <f>SUMIF($L$26:$L$972,"DIV",$S$26:$S$972)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SUMIF($L$26:$L$965,"LAB",$R$26:$R$965)</f>
        <v>0</v>
      </c>
      <c r="P14" s="230">
        <f>SUMIF($L$26:$L$972,"LAB",$S$26:$S$972)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SUMIF($L$26:$L$965,"FRAG",$R$26:$R$965)</f>
        <v>0</v>
      </c>
      <c r="P15" s="230">
        <f>SUMIF($L$26:$L$972,"FRAG",$S$26:$S$972)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SUMIF($L$26:$L$965,"VER",$R$26:$R$965)</f>
        <v>0</v>
      </c>
      <c r="P16" s="230">
        <f>SUMIF($L$26:$L$972,"VER",$S$26:$S$972)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SUMIF($L$26:$L$972,"ROC",$R$26:$R$972)</f>
        <v>0</v>
      </c>
      <c r="P17" s="230">
        <f>SUMIF($L$26:$L$972,"ROC",$S$26:$S$972)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SUMIF($Y$26:$Y$972,"DOCBUR",$AB$26:$AB$972)</f>
        <v>0</v>
      </c>
      <c r="P18" s="230">
        <f>SUMIF($Y$26:$Y$972,"DOCBUR",$AC$26:$AC$972)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SUMIF($Y$26:$Y$972,"DOCBIBLIO",$AB$26:$AB$972)</f>
        <v>0</v>
      </c>
      <c r="P19" s="230">
        <f>SUMIF($Y$26:$Y$972,"DOCBIBLIO",$AC$26:$AC$972)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352" t="s">
        <v>126</v>
      </c>
      <c r="E26" s="351" t="s">
        <v>148</v>
      </c>
      <c r="F26" s="352" t="s">
        <v>728</v>
      </c>
      <c r="G26" s="350" t="s">
        <v>196</v>
      </c>
      <c r="H26" s="363">
        <v>2223</v>
      </c>
      <c r="I26" s="368" t="s">
        <v>722</v>
      </c>
      <c r="J26" s="351" t="s">
        <v>736</v>
      </c>
      <c r="K26" s="369"/>
      <c r="L26" s="198" t="s">
        <v>33</v>
      </c>
      <c r="M26" s="202" t="s">
        <v>117</v>
      </c>
      <c r="N26" s="202">
        <v>1</v>
      </c>
      <c r="O26" s="202">
        <v>120</v>
      </c>
      <c r="P26" s="202">
        <v>40</v>
      </c>
      <c r="Q26" s="202">
        <v>100</v>
      </c>
      <c r="R26" s="203">
        <v>0.38</v>
      </c>
      <c r="S26" s="228">
        <f aca="true" t="shared" si="1" ref="S26:S44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44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352" t="s">
        <v>126</v>
      </c>
      <c r="E27" s="351" t="s">
        <v>148</v>
      </c>
      <c r="F27" s="352" t="s">
        <v>728</v>
      </c>
      <c r="G27" s="350" t="s">
        <v>200</v>
      </c>
      <c r="H27" s="363">
        <v>2223</v>
      </c>
      <c r="I27" s="368" t="s">
        <v>722</v>
      </c>
      <c r="J27" s="351" t="s">
        <v>736</v>
      </c>
      <c r="K27" s="369"/>
      <c r="L27" s="198" t="s">
        <v>33</v>
      </c>
      <c r="M27" s="202" t="s">
        <v>113</v>
      </c>
      <c r="N27" s="202">
        <v>1</v>
      </c>
      <c r="O27" s="202">
        <v>35</v>
      </c>
      <c r="P27" s="202">
        <v>44</v>
      </c>
      <c r="Q27" s="202">
        <v>73</v>
      </c>
      <c r="R27" s="203">
        <v>0.6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352" t="s">
        <v>126</v>
      </c>
      <c r="E28" s="351" t="s">
        <v>148</v>
      </c>
      <c r="F28" s="353" t="s">
        <v>728</v>
      </c>
      <c r="G28" s="350" t="s">
        <v>201</v>
      </c>
      <c r="H28" s="364">
        <v>1222</v>
      </c>
      <c r="I28" s="365" t="s">
        <v>720</v>
      </c>
      <c r="J28" s="366" t="s">
        <v>756</v>
      </c>
      <c r="K28" s="367"/>
      <c r="L28" s="198" t="s">
        <v>33</v>
      </c>
      <c r="M28" s="50" t="s">
        <v>197</v>
      </c>
      <c r="N28" s="202">
        <v>1</v>
      </c>
      <c r="O28" s="50">
        <v>65</v>
      </c>
      <c r="P28" s="50">
        <v>55</v>
      </c>
      <c r="Q28" s="50">
        <v>47</v>
      </c>
      <c r="R28" s="203">
        <f>(O28*P28*Q28)/1000000</f>
        <v>0.168025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352" t="s">
        <v>126</v>
      </c>
      <c r="E29" s="351" t="s">
        <v>148</v>
      </c>
      <c r="F29" s="352" t="s">
        <v>728</v>
      </c>
      <c r="G29" s="350" t="s">
        <v>202</v>
      </c>
      <c r="H29" s="363">
        <v>1222</v>
      </c>
      <c r="I29" s="368" t="s">
        <v>720</v>
      </c>
      <c r="J29" s="351" t="s">
        <v>756</v>
      </c>
      <c r="K29" s="369"/>
      <c r="L29" s="198" t="s">
        <v>33</v>
      </c>
      <c r="M29" s="202" t="s">
        <v>198</v>
      </c>
      <c r="N29" s="202">
        <v>1</v>
      </c>
      <c r="O29" s="202">
        <v>50</v>
      </c>
      <c r="P29" s="202">
        <v>50</v>
      </c>
      <c r="Q29" s="202">
        <v>24</v>
      </c>
      <c r="R29" s="203">
        <f>(O29*P29*Q29)/1000000</f>
        <v>0.06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352" t="s">
        <v>126</v>
      </c>
      <c r="E30" s="351" t="s">
        <v>148</v>
      </c>
      <c r="F30" s="352" t="s">
        <v>728</v>
      </c>
      <c r="G30" s="350" t="s">
        <v>203</v>
      </c>
      <c r="H30" s="363">
        <v>1213</v>
      </c>
      <c r="I30" s="368" t="s">
        <v>722</v>
      </c>
      <c r="J30" s="351" t="s">
        <v>727</v>
      </c>
      <c r="K30" s="369"/>
      <c r="L30" s="198" t="s">
        <v>33</v>
      </c>
      <c r="M30" s="202" t="s">
        <v>199</v>
      </c>
      <c r="N30" s="202">
        <v>1</v>
      </c>
      <c r="O30" s="202"/>
      <c r="P30" s="202"/>
      <c r="Q30" s="202"/>
      <c r="R30" s="203" t="s">
        <v>118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352" t="s">
        <v>126</v>
      </c>
      <c r="E31" s="351" t="s">
        <v>148</v>
      </c>
      <c r="F31" s="353" t="s">
        <v>728</v>
      </c>
      <c r="G31" s="350" t="s">
        <v>204</v>
      </c>
      <c r="H31" s="364">
        <v>2223</v>
      </c>
      <c r="I31" s="365" t="s">
        <v>722</v>
      </c>
      <c r="J31" s="366" t="s">
        <v>736</v>
      </c>
      <c r="K31" s="367"/>
      <c r="L31" s="198" t="s">
        <v>33</v>
      </c>
      <c r="M31" s="50" t="s">
        <v>113</v>
      </c>
      <c r="N31" s="202">
        <v>1</v>
      </c>
      <c r="O31" s="50">
        <v>58</v>
      </c>
      <c r="P31" s="50">
        <v>58</v>
      </c>
      <c r="Q31" s="50">
        <v>142</v>
      </c>
      <c r="R31" s="203">
        <v>0.6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352" t="s">
        <v>126</v>
      </c>
      <c r="E32" s="351" t="s">
        <v>148</v>
      </c>
      <c r="F32" s="353" t="s">
        <v>728</v>
      </c>
      <c r="G32" s="350" t="s">
        <v>206</v>
      </c>
      <c r="H32" s="364">
        <v>1222</v>
      </c>
      <c r="I32" s="365" t="s">
        <v>720</v>
      </c>
      <c r="J32" s="366" t="s">
        <v>756</v>
      </c>
      <c r="K32" s="367"/>
      <c r="L32" s="198" t="s">
        <v>34</v>
      </c>
      <c r="M32" s="50" t="s">
        <v>205</v>
      </c>
      <c r="N32" s="202">
        <v>1</v>
      </c>
      <c r="O32" s="50">
        <v>48</v>
      </c>
      <c r="P32" s="50">
        <v>40</v>
      </c>
      <c r="Q32" s="50">
        <v>10</v>
      </c>
      <c r="R32" s="203">
        <f>(O32*P32*Q32)/1000000</f>
        <v>0.0192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352" t="s">
        <v>126</v>
      </c>
      <c r="E33" s="351" t="s">
        <v>148</v>
      </c>
      <c r="F33" s="353" t="s">
        <v>728</v>
      </c>
      <c r="G33" s="350" t="s">
        <v>207</v>
      </c>
      <c r="H33" s="349">
        <v>2223</v>
      </c>
      <c r="I33" s="348" t="s">
        <v>722</v>
      </c>
      <c r="J33" s="362" t="s">
        <v>736</v>
      </c>
      <c r="K33" s="346"/>
      <c r="L33" s="198" t="s">
        <v>33</v>
      </c>
      <c r="M33" s="124" t="s">
        <v>109</v>
      </c>
      <c r="N33" s="202">
        <v>1</v>
      </c>
      <c r="O33" s="124"/>
      <c r="P33" s="124"/>
      <c r="Q33" s="124"/>
      <c r="R33" s="125">
        <v>0.5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352" t="s">
        <v>126</v>
      </c>
      <c r="E34" s="351" t="s">
        <v>148</v>
      </c>
      <c r="F34" s="353" t="s">
        <v>728</v>
      </c>
      <c r="G34" s="350" t="s">
        <v>208</v>
      </c>
      <c r="H34" s="349">
        <v>2223</v>
      </c>
      <c r="I34" s="348" t="s">
        <v>722</v>
      </c>
      <c r="J34" s="362" t="s">
        <v>736</v>
      </c>
      <c r="K34" s="346"/>
      <c r="L34" s="198" t="s">
        <v>33</v>
      </c>
      <c r="M34" s="124" t="s">
        <v>109</v>
      </c>
      <c r="N34" s="202">
        <v>1</v>
      </c>
      <c r="O34" s="124"/>
      <c r="P34" s="124"/>
      <c r="Q34" s="124"/>
      <c r="R34" s="125">
        <v>0.5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 t="s">
        <v>714</v>
      </c>
      <c r="D35" s="352" t="s">
        <v>126</v>
      </c>
      <c r="E35" s="351" t="s">
        <v>148</v>
      </c>
      <c r="F35" s="353" t="s">
        <v>728</v>
      </c>
      <c r="G35" s="350" t="s">
        <v>209</v>
      </c>
      <c r="H35" s="349">
        <v>2223</v>
      </c>
      <c r="I35" s="348" t="s">
        <v>722</v>
      </c>
      <c r="J35" s="362" t="s">
        <v>736</v>
      </c>
      <c r="K35" s="346"/>
      <c r="L35" s="198" t="s">
        <v>33</v>
      </c>
      <c r="M35" s="124" t="s">
        <v>109</v>
      </c>
      <c r="N35" s="202">
        <v>1</v>
      </c>
      <c r="O35" s="124"/>
      <c r="P35" s="124"/>
      <c r="Q35" s="124"/>
      <c r="R35" s="125">
        <v>0.5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 t="s">
        <v>714</v>
      </c>
      <c r="D36" s="352" t="s">
        <v>126</v>
      </c>
      <c r="E36" s="351" t="s">
        <v>148</v>
      </c>
      <c r="F36" s="354" t="s">
        <v>728</v>
      </c>
      <c r="G36" s="350" t="s">
        <v>215</v>
      </c>
      <c r="H36" s="349">
        <v>1222</v>
      </c>
      <c r="I36" s="348" t="s">
        <v>720</v>
      </c>
      <c r="J36" s="362" t="s">
        <v>756</v>
      </c>
      <c r="K36" s="346"/>
      <c r="L36" s="198" t="s">
        <v>33</v>
      </c>
      <c r="M36" s="124" t="s">
        <v>108</v>
      </c>
      <c r="N36" s="202">
        <v>1</v>
      </c>
      <c r="O36" s="124"/>
      <c r="P36" s="124"/>
      <c r="Q36" s="124"/>
      <c r="R36" s="125">
        <v>0.15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 t="s">
        <v>714</v>
      </c>
      <c r="D37" s="352" t="s">
        <v>126</v>
      </c>
      <c r="E37" s="351" t="s">
        <v>148</v>
      </c>
      <c r="F37" s="354" t="s">
        <v>728</v>
      </c>
      <c r="G37" s="350" t="s">
        <v>216</v>
      </c>
      <c r="H37" s="349">
        <v>1222</v>
      </c>
      <c r="I37" s="348" t="s">
        <v>720</v>
      </c>
      <c r="J37" s="362" t="s">
        <v>756</v>
      </c>
      <c r="K37" s="346"/>
      <c r="L37" s="198" t="s">
        <v>33</v>
      </c>
      <c r="M37" s="124" t="s">
        <v>108</v>
      </c>
      <c r="N37" s="202">
        <v>1</v>
      </c>
      <c r="O37" s="124"/>
      <c r="P37" s="124"/>
      <c r="Q37" s="124"/>
      <c r="R37" s="125">
        <v>0.15</v>
      </c>
      <c r="S37" s="228">
        <f t="shared" si="1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2" t="s">
        <v>714</v>
      </c>
      <c r="D38" s="352" t="s">
        <v>126</v>
      </c>
      <c r="E38" s="351" t="s">
        <v>148</v>
      </c>
      <c r="F38" s="354" t="s">
        <v>728</v>
      </c>
      <c r="G38" s="350" t="s">
        <v>217</v>
      </c>
      <c r="H38" s="349">
        <v>1222</v>
      </c>
      <c r="I38" s="348" t="s">
        <v>720</v>
      </c>
      <c r="J38" s="362" t="s">
        <v>756</v>
      </c>
      <c r="K38" s="346"/>
      <c r="L38" s="198" t="s">
        <v>33</v>
      </c>
      <c r="M38" s="124" t="s">
        <v>210</v>
      </c>
      <c r="N38" s="202">
        <v>1</v>
      </c>
      <c r="O38" s="124">
        <v>150</v>
      </c>
      <c r="P38" s="124">
        <v>40</v>
      </c>
      <c r="Q38" s="124">
        <v>170</v>
      </c>
      <c r="R38" s="203">
        <f>(O38*P38*Q38)/1000000</f>
        <v>1.02</v>
      </c>
      <c r="S38" s="228">
        <f t="shared" si="1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2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192" t="s">
        <v>714</v>
      </c>
      <c r="D39" s="352" t="s">
        <v>126</v>
      </c>
      <c r="E39" s="351" t="s">
        <v>148</v>
      </c>
      <c r="F39" s="354" t="s">
        <v>728</v>
      </c>
      <c r="G39" s="350" t="s">
        <v>218</v>
      </c>
      <c r="H39" s="349">
        <v>1222</v>
      </c>
      <c r="I39" s="348" t="s">
        <v>720</v>
      </c>
      <c r="J39" s="362" t="s">
        <v>756</v>
      </c>
      <c r="K39" s="346"/>
      <c r="L39" s="198" t="s">
        <v>34</v>
      </c>
      <c r="M39" s="124" t="s">
        <v>211</v>
      </c>
      <c r="N39" s="202">
        <v>1</v>
      </c>
      <c r="O39" s="124"/>
      <c r="P39" s="124"/>
      <c r="Q39" s="124"/>
      <c r="R39" s="125">
        <v>0.15</v>
      </c>
      <c r="S39" s="228">
        <f t="shared" si="1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192" t="s">
        <v>714</v>
      </c>
      <c r="D40" s="352" t="s">
        <v>126</v>
      </c>
      <c r="E40" s="351" t="s">
        <v>148</v>
      </c>
      <c r="F40" s="354" t="s">
        <v>728</v>
      </c>
      <c r="G40" s="350" t="s">
        <v>219</v>
      </c>
      <c r="H40" s="349">
        <v>1222</v>
      </c>
      <c r="I40" s="348" t="s">
        <v>720</v>
      </c>
      <c r="J40" s="362" t="s">
        <v>756</v>
      </c>
      <c r="K40" s="346"/>
      <c r="L40" s="198" t="s">
        <v>34</v>
      </c>
      <c r="M40" s="124" t="s">
        <v>212</v>
      </c>
      <c r="N40" s="202">
        <v>1</v>
      </c>
      <c r="O40" s="124"/>
      <c r="P40" s="124"/>
      <c r="Q40" s="124"/>
      <c r="R40" s="125">
        <v>0.15</v>
      </c>
      <c r="S40" s="228">
        <f t="shared" si="1"/>
        <v>0</v>
      </c>
      <c r="T40" s="204" t="s">
        <v>702</v>
      </c>
      <c r="U40" s="126"/>
      <c r="V40" s="126" t="s">
        <v>102</v>
      </c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192" t="s">
        <v>714</v>
      </c>
      <c r="D41" s="352" t="s">
        <v>126</v>
      </c>
      <c r="E41" s="351" t="s">
        <v>148</v>
      </c>
      <c r="F41" s="354" t="s">
        <v>728</v>
      </c>
      <c r="G41" s="350" t="s">
        <v>220</v>
      </c>
      <c r="H41" s="349">
        <v>2223</v>
      </c>
      <c r="I41" s="348" t="s">
        <v>722</v>
      </c>
      <c r="J41" s="362" t="s">
        <v>736</v>
      </c>
      <c r="K41" s="346"/>
      <c r="L41" s="198" t="s">
        <v>34</v>
      </c>
      <c r="M41" s="124" t="s">
        <v>112</v>
      </c>
      <c r="N41" s="202">
        <v>1</v>
      </c>
      <c r="O41" s="124"/>
      <c r="P41" s="124"/>
      <c r="Q41" s="124"/>
      <c r="R41" s="125">
        <v>0.15</v>
      </c>
      <c r="S41" s="228">
        <f t="shared" si="1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192" t="s">
        <v>714</v>
      </c>
      <c r="D42" s="352" t="s">
        <v>126</v>
      </c>
      <c r="E42" s="351" t="s">
        <v>148</v>
      </c>
      <c r="F42" s="354" t="s">
        <v>729</v>
      </c>
      <c r="G42" s="350" t="s">
        <v>221</v>
      </c>
      <c r="H42" s="349">
        <v>1222</v>
      </c>
      <c r="I42" s="348" t="s">
        <v>720</v>
      </c>
      <c r="J42" s="362" t="s">
        <v>756</v>
      </c>
      <c r="K42" s="346"/>
      <c r="L42" s="198" t="s">
        <v>34</v>
      </c>
      <c r="M42" s="124" t="s">
        <v>111</v>
      </c>
      <c r="N42" s="202">
        <v>1</v>
      </c>
      <c r="O42" s="124"/>
      <c r="P42" s="124"/>
      <c r="Q42" s="124"/>
      <c r="R42" s="125">
        <v>0.15</v>
      </c>
      <c r="S42" s="228">
        <f t="shared" si="1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2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192" t="s">
        <v>714</v>
      </c>
      <c r="D43" s="352" t="s">
        <v>126</v>
      </c>
      <c r="E43" s="351" t="s">
        <v>148</v>
      </c>
      <c r="F43" s="354" t="s">
        <v>728</v>
      </c>
      <c r="G43" s="350" t="s">
        <v>222</v>
      </c>
      <c r="H43" s="349">
        <v>1222</v>
      </c>
      <c r="I43" s="348" t="s">
        <v>720</v>
      </c>
      <c r="J43" s="362" t="s">
        <v>756</v>
      </c>
      <c r="K43" s="346"/>
      <c r="L43" s="198" t="s">
        <v>34</v>
      </c>
      <c r="M43" s="124" t="s">
        <v>213</v>
      </c>
      <c r="N43" s="202">
        <v>1</v>
      </c>
      <c r="O43" s="124"/>
      <c r="P43" s="124"/>
      <c r="Q43" s="124"/>
      <c r="R43" s="125">
        <v>0.15</v>
      </c>
      <c r="S43" s="228">
        <f t="shared" si="1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2"/>
        <v>0</v>
      </c>
      <c r="AD43" s="166"/>
      <c r="AE43" s="130"/>
    </row>
    <row r="44" spans="1:31" s="20" customFormat="1" ht="13.5" thickBot="1">
      <c r="A44" s="196" t="s">
        <v>653</v>
      </c>
      <c r="B44" s="59" t="s">
        <v>115</v>
      </c>
      <c r="C44" s="191" t="s">
        <v>714</v>
      </c>
      <c r="D44" s="372" t="s">
        <v>126</v>
      </c>
      <c r="E44" s="373" t="s">
        <v>148</v>
      </c>
      <c r="F44" s="372" t="s">
        <v>728</v>
      </c>
      <c r="G44" s="375" t="s">
        <v>223</v>
      </c>
      <c r="H44" s="376">
        <v>1213</v>
      </c>
      <c r="I44" s="374" t="s">
        <v>722</v>
      </c>
      <c r="J44" s="373" t="s">
        <v>727</v>
      </c>
      <c r="K44" s="378"/>
      <c r="L44" s="60" t="s">
        <v>33</v>
      </c>
      <c r="M44" s="61" t="s">
        <v>214</v>
      </c>
      <c r="N44" s="61">
        <v>1</v>
      </c>
      <c r="O44" s="61"/>
      <c r="P44" s="61"/>
      <c r="Q44" s="61"/>
      <c r="R44" s="62" t="s">
        <v>118</v>
      </c>
      <c r="S44" s="229">
        <f t="shared" si="1"/>
        <v>0</v>
      </c>
      <c r="T44" s="163" t="s">
        <v>702</v>
      </c>
      <c r="U44" s="63"/>
      <c r="V44" s="63"/>
      <c r="W44" s="119"/>
      <c r="X44" s="119"/>
      <c r="Y44" s="170"/>
      <c r="Z44" s="65"/>
      <c r="AA44" s="63"/>
      <c r="AB44" s="187"/>
      <c r="AC44" s="233">
        <f t="shared" si="2"/>
        <v>0</v>
      </c>
      <c r="AD44" s="167"/>
      <c r="AE44" s="66"/>
    </row>
  </sheetData>
  <sheetProtection/>
  <protectedRanges>
    <protectedRange sqref="N4:P8 Q4:Q7" name="Plage5"/>
    <protectedRange sqref="T55:AB952 T26:AB45" name="Plage3"/>
    <protectedRange sqref="B1:B2" name="Plage1"/>
    <protectedRange sqref="R26:R27 R30 R39:R45 A26:Q26 R36:R37 A55:R952 A44:Q45 A33:R35 A27:B32 D27:Q32 A36:B43 D36:Q43 C27:C43" name="Plage2"/>
    <protectedRange sqref="AD55:AE952 AD26:AE45" name="Plage4"/>
    <protectedRange sqref="R28 R32" name="Plage2_1_1"/>
    <protectedRange sqref="R29 R38" name="Plage2_1_1_1"/>
    <protectedRange sqref="R31" name="Plage2_1_1_2"/>
    <protectedRange sqref="Q8" name="Plage5_1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InputMessage="1" showErrorMessage="1" sqref="T26:T44 Q5 W26:X44 AD26:AD44">
      <formula1>"O,N"</formula1>
    </dataValidation>
    <dataValidation type="list" allowBlank="1" showErrorMessage="1" prompt="&#10;" sqref="L26:L44">
      <formula1>"INFO,MOB,VER,ROC,DIV,LAB,FRAG"</formula1>
    </dataValidation>
    <dataValidation type="list" allowBlank="1" showInputMessage="1" showErrorMessage="1" sqref="Y26:Y44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3">
      <selection activeCell="A26" sqref="A26:A4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7.666290000000001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7.3962900000000005</v>
      </c>
      <c r="P12" s="230">
        <f>SUMIF($L$26:$L$981,"MOB",$S$26:$S$981)</f>
        <v>0</v>
      </c>
      <c r="Q12" s="231">
        <f aca="true" t="shared" si="0" ref="Q12:Q19">O12-P12</f>
        <v>7.3962900000000005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0.27</v>
      </c>
      <c r="P13" s="230">
        <f>SUMIF($L$26:$L$981,"DIV",$S$26:$S$981)</f>
        <v>0</v>
      </c>
      <c r="Q13" s="231">
        <f t="shared" si="0"/>
        <v>0.27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/>
      <c r="D26" s="197" t="s">
        <v>126</v>
      </c>
      <c r="E26" s="192" t="s">
        <v>226</v>
      </c>
      <c r="F26" s="197"/>
      <c r="G26" s="223" t="s">
        <v>227</v>
      </c>
      <c r="H26" s="198"/>
      <c r="I26" s="199"/>
      <c r="J26" s="200"/>
      <c r="K26" s="201"/>
      <c r="L26" s="198" t="s">
        <v>33</v>
      </c>
      <c r="M26" s="202" t="s">
        <v>116</v>
      </c>
      <c r="N26" s="202">
        <v>1</v>
      </c>
      <c r="O26" s="202">
        <v>100</v>
      </c>
      <c r="P26" s="202">
        <v>45</v>
      </c>
      <c r="Q26" s="202">
        <v>200</v>
      </c>
      <c r="R26" s="203">
        <f>(O26*P26*Q26)/1000000</f>
        <v>0.9</v>
      </c>
      <c r="S26" s="228">
        <f aca="true" t="shared" si="1" ref="S26:S46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46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192"/>
      <c r="D27" s="197" t="s">
        <v>126</v>
      </c>
      <c r="E27" s="192" t="s">
        <v>226</v>
      </c>
      <c r="F27" s="197"/>
      <c r="G27" s="223" t="s">
        <v>228</v>
      </c>
      <c r="H27" s="198"/>
      <c r="I27" s="199"/>
      <c r="J27" s="200"/>
      <c r="K27" s="201"/>
      <c r="L27" s="198" t="s">
        <v>33</v>
      </c>
      <c r="M27" s="202" t="s">
        <v>119</v>
      </c>
      <c r="N27" s="202">
        <v>1</v>
      </c>
      <c r="O27" s="202">
        <v>62</v>
      </c>
      <c r="P27" s="202">
        <v>50</v>
      </c>
      <c r="Q27" s="202">
        <v>200</v>
      </c>
      <c r="R27" s="203">
        <f aca="true" t="shared" si="3" ref="R27:R32">(O27*P27*Q27)/1000000</f>
        <v>0.62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/>
      <c r="D28" s="197" t="s">
        <v>126</v>
      </c>
      <c r="E28" s="192" t="s">
        <v>226</v>
      </c>
      <c r="F28" s="49"/>
      <c r="G28" s="223" t="s">
        <v>229</v>
      </c>
      <c r="H28" s="51"/>
      <c r="I28" s="53"/>
      <c r="J28" s="193"/>
      <c r="K28" s="54"/>
      <c r="L28" s="198" t="s">
        <v>33</v>
      </c>
      <c r="M28" s="50" t="s">
        <v>119</v>
      </c>
      <c r="N28" s="202">
        <v>1</v>
      </c>
      <c r="O28" s="50">
        <v>90</v>
      </c>
      <c r="P28" s="50">
        <v>50</v>
      </c>
      <c r="Q28" s="50">
        <v>192</v>
      </c>
      <c r="R28" s="203">
        <f t="shared" si="3"/>
        <v>0.864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192"/>
      <c r="D29" s="197" t="s">
        <v>126</v>
      </c>
      <c r="E29" s="192" t="s">
        <v>226</v>
      </c>
      <c r="F29" s="197"/>
      <c r="G29" s="223" t="s">
        <v>230</v>
      </c>
      <c r="H29" s="198"/>
      <c r="I29" s="199"/>
      <c r="J29" s="200"/>
      <c r="K29" s="201"/>
      <c r="L29" s="198" t="s">
        <v>33</v>
      </c>
      <c r="M29" s="202" t="s">
        <v>119</v>
      </c>
      <c r="N29" s="202">
        <v>1</v>
      </c>
      <c r="O29" s="202">
        <v>40</v>
      </c>
      <c r="P29" s="202">
        <v>50</v>
      </c>
      <c r="Q29" s="202">
        <v>200</v>
      </c>
      <c r="R29" s="203">
        <f t="shared" si="3"/>
        <v>0.4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192"/>
      <c r="D30" s="197" t="s">
        <v>126</v>
      </c>
      <c r="E30" s="192" t="s">
        <v>226</v>
      </c>
      <c r="F30" s="197"/>
      <c r="G30" s="223" t="s">
        <v>231</v>
      </c>
      <c r="H30" s="198"/>
      <c r="I30" s="199"/>
      <c r="J30" s="200"/>
      <c r="K30" s="201"/>
      <c r="L30" s="198" t="s">
        <v>33</v>
      </c>
      <c r="M30" s="202" t="s">
        <v>113</v>
      </c>
      <c r="N30" s="202">
        <v>1</v>
      </c>
      <c r="O30" s="202">
        <v>84</v>
      </c>
      <c r="P30" s="202">
        <v>40</v>
      </c>
      <c r="Q30" s="202">
        <v>153</v>
      </c>
      <c r="R30" s="203">
        <f t="shared" si="3"/>
        <v>0.51408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 t="s">
        <v>123</v>
      </c>
    </row>
    <row r="31" spans="1:31" s="20" customFormat="1" ht="12.75">
      <c r="A31" s="196" t="s">
        <v>653</v>
      </c>
      <c r="B31" s="197" t="s">
        <v>115</v>
      </c>
      <c r="C31" s="192"/>
      <c r="D31" s="197" t="s">
        <v>126</v>
      </c>
      <c r="E31" s="192" t="s">
        <v>226</v>
      </c>
      <c r="F31" s="49"/>
      <c r="G31" s="223" t="s">
        <v>232</v>
      </c>
      <c r="H31" s="51"/>
      <c r="I31" s="53"/>
      <c r="J31" s="193"/>
      <c r="K31" s="128"/>
      <c r="L31" s="198" t="s">
        <v>33</v>
      </c>
      <c r="M31" s="50" t="s">
        <v>114</v>
      </c>
      <c r="N31" s="202">
        <v>1</v>
      </c>
      <c r="O31" s="50">
        <v>46</v>
      </c>
      <c r="P31" s="50">
        <v>46</v>
      </c>
      <c r="Q31" s="50">
        <v>60</v>
      </c>
      <c r="R31" s="203">
        <f t="shared" si="3"/>
        <v>0.12696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192"/>
      <c r="D32" s="197" t="s">
        <v>126</v>
      </c>
      <c r="E32" s="192" t="s">
        <v>226</v>
      </c>
      <c r="F32" s="49"/>
      <c r="G32" s="223" t="s">
        <v>233</v>
      </c>
      <c r="H32" s="51"/>
      <c r="I32" s="53"/>
      <c r="J32" s="193"/>
      <c r="K32" s="54"/>
      <c r="L32" s="198" t="s">
        <v>33</v>
      </c>
      <c r="M32" s="50" t="s">
        <v>114</v>
      </c>
      <c r="N32" s="202">
        <v>1</v>
      </c>
      <c r="O32" s="50">
        <v>150</v>
      </c>
      <c r="P32" s="50">
        <v>75</v>
      </c>
      <c r="Q32" s="50">
        <v>73</v>
      </c>
      <c r="R32" s="203">
        <f t="shared" si="3"/>
        <v>0.82125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 t="s">
        <v>123</v>
      </c>
    </row>
    <row r="33" spans="1:31" s="20" customFormat="1" ht="12.75">
      <c r="A33" s="196" t="s">
        <v>653</v>
      </c>
      <c r="B33" s="197" t="s">
        <v>115</v>
      </c>
      <c r="C33" s="192"/>
      <c r="D33" s="197" t="s">
        <v>126</v>
      </c>
      <c r="E33" s="192" t="s">
        <v>226</v>
      </c>
      <c r="F33" s="122"/>
      <c r="G33" s="223" t="s">
        <v>234</v>
      </c>
      <c r="H33" s="123"/>
      <c r="I33" s="126"/>
      <c r="J33" s="194"/>
      <c r="K33" s="128"/>
      <c r="L33" s="198" t="s">
        <v>33</v>
      </c>
      <c r="M33" s="124" t="s">
        <v>109</v>
      </c>
      <c r="N33" s="202">
        <v>1</v>
      </c>
      <c r="O33" s="124"/>
      <c r="P33" s="124"/>
      <c r="Q33" s="124"/>
      <c r="R33" s="125">
        <v>0.5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/>
      <c r="D34" s="197" t="s">
        <v>126</v>
      </c>
      <c r="E34" s="192" t="s">
        <v>226</v>
      </c>
      <c r="F34" s="122"/>
      <c r="G34" s="223" t="s">
        <v>235</v>
      </c>
      <c r="H34" s="123"/>
      <c r="I34" s="126"/>
      <c r="J34" s="194"/>
      <c r="K34" s="128"/>
      <c r="L34" s="198" t="s">
        <v>33</v>
      </c>
      <c r="M34" s="124" t="s">
        <v>109</v>
      </c>
      <c r="N34" s="202">
        <v>1</v>
      </c>
      <c r="O34" s="124"/>
      <c r="P34" s="124"/>
      <c r="Q34" s="124"/>
      <c r="R34" s="125">
        <v>0.5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/>
      <c r="D35" s="197" t="s">
        <v>126</v>
      </c>
      <c r="E35" s="192" t="s">
        <v>226</v>
      </c>
      <c r="F35" s="122"/>
      <c r="G35" s="223" t="s">
        <v>236</v>
      </c>
      <c r="H35" s="123"/>
      <c r="I35" s="126"/>
      <c r="J35" s="194"/>
      <c r="K35" s="128"/>
      <c r="L35" s="198" t="s">
        <v>33</v>
      </c>
      <c r="M35" s="124" t="s">
        <v>109</v>
      </c>
      <c r="N35" s="202">
        <v>1</v>
      </c>
      <c r="O35" s="124"/>
      <c r="P35" s="124"/>
      <c r="Q35" s="124"/>
      <c r="R35" s="125">
        <v>0.5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/>
      <c r="D36" s="197" t="s">
        <v>126</v>
      </c>
      <c r="E36" s="192" t="s">
        <v>226</v>
      </c>
      <c r="F36" s="122"/>
      <c r="G36" s="223" t="s">
        <v>237</v>
      </c>
      <c r="H36" s="123"/>
      <c r="I36" s="126"/>
      <c r="J36" s="194"/>
      <c r="K36" s="128"/>
      <c r="L36" s="198" t="s">
        <v>33</v>
      </c>
      <c r="M36" s="124" t="s">
        <v>109</v>
      </c>
      <c r="N36" s="202">
        <v>1</v>
      </c>
      <c r="O36" s="124"/>
      <c r="P36" s="124"/>
      <c r="Q36" s="124"/>
      <c r="R36" s="125">
        <v>0.5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/>
      <c r="D37" s="197" t="s">
        <v>126</v>
      </c>
      <c r="E37" s="192" t="s">
        <v>226</v>
      </c>
      <c r="F37" s="122"/>
      <c r="G37" s="223" t="s">
        <v>238</v>
      </c>
      <c r="H37" s="123"/>
      <c r="I37" s="126"/>
      <c r="J37" s="194"/>
      <c r="K37" s="128"/>
      <c r="L37" s="198" t="s">
        <v>33</v>
      </c>
      <c r="M37" s="124" t="s">
        <v>109</v>
      </c>
      <c r="N37" s="202">
        <v>1</v>
      </c>
      <c r="O37" s="124"/>
      <c r="P37" s="124"/>
      <c r="Q37" s="124"/>
      <c r="R37" s="125">
        <v>0.5</v>
      </c>
      <c r="S37" s="228">
        <f t="shared" si="1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2"/>
      <c r="D38" s="197" t="s">
        <v>126</v>
      </c>
      <c r="E38" s="192" t="s">
        <v>226</v>
      </c>
      <c r="F38" s="122"/>
      <c r="G38" s="223" t="s">
        <v>239</v>
      </c>
      <c r="H38" s="123"/>
      <c r="I38" s="126"/>
      <c r="J38" s="194"/>
      <c r="K38" s="128"/>
      <c r="L38" s="198" t="s">
        <v>33</v>
      </c>
      <c r="M38" s="124" t="s">
        <v>109</v>
      </c>
      <c r="N38" s="202">
        <v>1</v>
      </c>
      <c r="O38" s="124"/>
      <c r="P38" s="124"/>
      <c r="Q38" s="124"/>
      <c r="R38" s="125">
        <v>0.5</v>
      </c>
      <c r="S38" s="228">
        <f t="shared" si="1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2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192"/>
      <c r="D39" s="197" t="s">
        <v>126</v>
      </c>
      <c r="E39" s="192" t="s">
        <v>226</v>
      </c>
      <c r="F39" s="122"/>
      <c r="G39" s="223" t="s">
        <v>241</v>
      </c>
      <c r="H39" s="123"/>
      <c r="I39" s="126"/>
      <c r="J39" s="194"/>
      <c r="K39" s="128"/>
      <c r="L39" s="198" t="s">
        <v>50</v>
      </c>
      <c r="M39" s="124" t="s">
        <v>224</v>
      </c>
      <c r="N39" s="202">
        <v>1</v>
      </c>
      <c r="O39" s="124"/>
      <c r="P39" s="124"/>
      <c r="Q39" s="124"/>
      <c r="R39" s="125" t="s">
        <v>118</v>
      </c>
      <c r="S39" s="228">
        <f t="shared" si="1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192"/>
      <c r="D40" s="197" t="s">
        <v>126</v>
      </c>
      <c r="E40" s="192" t="s">
        <v>226</v>
      </c>
      <c r="F40" s="122"/>
      <c r="G40" s="223" t="s">
        <v>242</v>
      </c>
      <c r="H40" s="123"/>
      <c r="I40" s="126"/>
      <c r="J40" s="194"/>
      <c r="K40" s="128"/>
      <c r="L40" s="198" t="s">
        <v>50</v>
      </c>
      <c r="M40" s="124" t="s">
        <v>240</v>
      </c>
      <c r="N40" s="202">
        <v>1</v>
      </c>
      <c r="O40" s="124"/>
      <c r="P40" s="124"/>
      <c r="Q40" s="124"/>
      <c r="R40" s="125">
        <v>0.15</v>
      </c>
      <c r="S40" s="228">
        <f t="shared" si="1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192"/>
      <c r="D41" s="197" t="s">
        <v>126</v>
      </c>
      <c r="E41" s="192" t="s">
        <v>226</v>
      </c>
      <c r="F41" s="122"/>
      <c r="G41" s="223" t="s">
        <v>244</v>
      </c>
      <c r="H41" s="123"/>
      <c r="I41" s="126"/>
      <c r="J41" s="194"/>
      <c r="K41" s="128"/>
      <c r="L41" s="198" t="s">
        <v>33</v>
      </c>
      <c r="M41" s="124" t="s">
        <v>108</v>
      </c>
      <c r="N41" s="202">
        <v>1</v>
      </c>
      <c r="O41" s="124"/>
      <c r="P41" s="124"/>
      <c r="Q41" s="124"/>
      <c r="R41" s="125">
        <v>0.15</v>
      </c>
      <c r="S41" s="228">
        <f t="shared" si="1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192"/>
      <c r="D42" s="197" t="s">
        <v>126</v>
      </c>
      <c r="E42" s="192" t="s">
        <v>226</v>
      </c>
      <c r="F42" s="122"/>
      <c r="G42" s="223" t="s">
        <v>245</v>
      </c>
      <c r="H42" s="123"/>
      <c r="I42" s="126"/>
      <c r="J42" s="194"/>
      <c r="K42" s="128"/>
      <c r="L42" s="198" t="s">
        <v>50</v>
      </c>
      <c r="M42" s="124" t="s">
        <v>243</v>
      </c>
      <c r="N42" s="202">
        <v>1</v>
      </c>
      <c r="O42" s="124"/>
      <c r="P42" s="124"/>
      <c r="Q42" s="124"/>
      <c r="R42" s="125" t="s">
        <v>118</v>
      </c>
      <c r="S42" s="228">
        <f t="shared" si="1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2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192"/>
      <c r="D43" s="197" t="s">
        <v>126</v>
      </c>
      <c r="E43" s="192" t="s">
        <v>226</v>
      </c>
      <c r="F43" s="122"/>
      <c r="G43" s="223" t="s">
        <v>246</v>
      </c>
      <c r="H43" s="123"/>
      <c r="I43" s="126"/>
      <c r="J43" s="194"/>
      <c r="K43" s="128"/>
      <c r="L43" s="198" t="s">
        <v>50</v>
      </c>
      <c r="M43" s="124" t="s">
        <v>243</v>
      </c>
      <c r="N43" s="202">
        <v>1</v>
      </c>
      <c r="O43" s="124"/>
      <c r="P43" s="124"/>
      <c r="Q43" s="124"/>
      <c r="R43" s="125" t="s">
        <v>118</v>
      </c>
      <c r="S43" s="228">
        <f t="shared" si="1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2"/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192"/>
      <c r="D44" s="197" t="s">
        <v>126</v>
      </c>
      <c r="E44" s="192" t="s">
        <v>226</v>
      </c>
      <c r="F44" s="122"/>
      <c r="G44" s="223" t="s">
        <v>248</v>
      </c>
      <c r="H44" s="123"/>
      <c r="I44" s="126"/>
      <c r="J44" s="194"/>
      <c r="K44" s="128"/>
      <c r="L44" s="198" t="s">
        <v>50</v>
      </c>
      <c r="M44" s="124" t="s">
        <v>224</v>
      </c>
      <c r="N44" s="202">
        <v>1</v>
      </c>
      <c r="O44" s="124"/>
      <c r="P44" s="124"/>
      <c r="Q44" s="124"/>
      <c r="R44" s="125" t="s">
        <v>118</v>
      </c>
      <c r="S44" s="228">
        <f t="shared" si="1"/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 t="shared" si="2"/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192"/>
      <c r="D45" s="197" t="s">
        <v>126</v>
      </c>
      <c r="E45" s="192" t="s">
        <v>226</v>
      </c>
      <c r="F45" s="122"/>
      <c r="G45" s="223" t="s">
        <v>249</v>
      </c>
      <c r="H45" s="123"/>
      <c r="I45" s="126"/>
      <c r="J45" s="194"/>
      <c r="K45" s="128"/>
      <c r="L45" s="198" t="s">
        <v>50</v>
      </c>
      <c r="M45" s="124" t="s">
        <v>137</v>
      </c>
      <c r="N45" s="202">
        <v>1</v>
      </c>
      <c r="O45" s="124"/>
      <c r="P45" s="124"/>
      <c r="Q45" s="124"/>
      <c r="R45" s="125" t="s">
        <v>118</v>
      </c>
      <c r="S45" s="228">
        <f t="shared" si="1"/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 t="shared" si="2"/>
        <v>0</v>
      </c>
      <c r="AD45" s="166"/>
      <c r="AE45" s="130"/>
    </row>
    <row r="46" spans="1:31" s="20" customFormat="1" ht="13.5" thickBot="1">
      <c r="A46" s="196" t="s">
        <v>653</v>
      </c>
      <c r="B46" s="59" t="s">
        <v>115</v>
      </c>
      <c r="C46" s="191"/>
      <c r="D46" s="59" t="s">
        <v>126</v>
      </c>
      <c r="E46" s="191" t="s">
        <v>226</v>
      </c>
      <c r="F46" s="59"/>
      <c r="G46" s="258"/>
      <c r="H46" s="60"/>
      <c r="I46" s="63"/>
      <c r="J46" s="195"/>
      <c r="K46" s="64"/>
      <c r="L46" s="60" t="s">
        <v>50</v>
      </c>
      <c r="M46" s="61" t="s">
        <v>247</v>
      </c>
      <c r="N46" s="61">
        <v>1</v>
      </c>
      <c r="O46" s="61"/>
      <c r="P46" s="61"/>
      <c r="Q46" s="61"/>
      <c r="R46" s="62">
        <v>0.12</v>
      </c>
      <c r="S46" s="229">
        <f t="shared" si="1"/>
        <v>0</v>
      </c>
      <c r="T46" s="163" t="s">
        <v>702</v>
      </c>
      <c r="U46" s="63"/>
      <c r="V46" s="63"/>
      <c r="W46" s="119"/>
      <c r="X46" s="119"/>
      <c r="Y46" s="170"/>
      <c r="Z46" s="65"/>
      <c r="AA46" s="63"/>
      <c r="AB46" s="187"/>
      <c r="AC46" s="233">
        <f t="shared" si="2"/>
        <v>0</v>
      </c>
      <c r="AD46" s="167"/>
      <c r="AE46" s="66"/>
    </row>
  </sheetData>
  <sheetProtection/>
  <protectedRanges>
    <protectedRange sqref="N4:P8 Q4:Q7" name="Plage5"/>
    <protectedRange sqref="T26:AB884" name="Plage3"/>
    <protectedRange sqref="B1:B2" name="Plage1"/>
    <protectedRange sqref="A26:R884" name="Plage2"/>
    <protectedRange sqref="AD26:AE884" name="Plage4"/>
    <protectedRange sqref="Q8" name="Plage5_1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ErrorMessage="1" prompt="&#10;" sqref="L26:L46">
      <formula1>"INFO,MOB,VER,ROC,DIV,LAB,FRAG"</formula1>
    </dataValidation>
    <dataValidation type="list" allowBlank="1" showInputMessage="1" showErrorMessage="1" sqref="Y26:Y46">
      <formula1>"DOCBUR,DOCBIBLIO"</formula1>
    </dataValidation>
    <dataValidation type="list" allowBlank="1" showInputMessage="1" showErrorMessage="1" sqref="W26:X46 AD26:AD46 Q5 T26:T46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2">
      <selection activeCell="M49" sqref="M4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SUM($R$26:$R$908)+SUM($AB$26:$AB$908)</f>
        <v>9.364858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SUMIF($L$26:$L$981,"INFO",$R$26:$R$981)</f>
        <v>0</v>
      </c>
      <c r="P11" s="230">
        <f>SUMIF($L$26:$L$981,"INFO",$S$26:$S$981)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SUMIF($L$26:$L$981,"MOB",$R$26:$R$981)</f>
        <v>8.1024</v>
      </c>
      <c r="P12" s="230">
        <f>SUMIF($L$26:$L$981,"MOB",$S$26:$S$981)</f>
        <v>0</v>
      </c>
      <c r="Q12" s="231">
        <f aca="true" t="shared" si="0" ref="Q12:Q19">O12-P12</f>
        <v>8.1024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SUMIF($L$26:$L$974,"DIV",$R$26:$R$974)</f>
        <v>1.262458</v>
      </c>
      <c r="P13" s="230">
        <f>SUMIF($L$26:$L$981,"DIV",$S$26:$S$981)</f>
        <v>0</v>
      </c>
      <c r="Q13" s="231">
        <f t="shared" si="0"/>
        <v>1.262458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SUMIF($L$26:$L$974,"LAB",$R$26:$R$974)</f>
        <v>0</v>
      </c>
      <c r="P14" s="230">
        <f>SUMIF($L$26:$L$981,"LAB",$S$26:$S$981)</f>
        <v>0</v>
      </c>
      <c r="Q14" s="231">
        <f t="shared" si="0"/>
        <v>0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SUMIF($L$26:$L$974,"FRAG",$R$26:$R$974)</f>
        <v>0</v>
      </c>
      <c r="P15" s="230">
        <f>SUMIF($L$26:$L$981,"FRAG",$S$26:$S$981)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SUMIF($L$26:$L$974,"VER",$R$26:$R$974)</f>
        <v>0</v>
      </c>
      <c r="P16" s="230">
        <f>SUMIF($L$26:$L$981,"VER",$S$26:$S$981)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SUMIF($L$26:$L$981,"ROC",$R$26:$R$981)</f>
        <v>0</v>
      </c>
      <c r="P17" s="230">
        <f>SUMIF($L$26:$L$981,"ROC",$S$26:$S$981)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SUMIF($Y$26:$Y$981,"DOCBUR",$AB$26:$AB$981)</f>
        <v>0</v>
      </c>
      <c r="P18" s="230">
        <f>SUMIF($Y$26:$Y$981,"DOCBUR",$AC$26:$AC$981)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SUMIF($Y$26:$Y$981,"DOCBIBLIO",$AB$26:$AB$981)</f>
        <v>0</v>
      </c>
      <c r="P19" s="230">
        <f>SUMIF($Y$26:$Y$981,"DOCBIBLIO",$AC$26:$AC$981)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295" t="s">
        <v>713</v>
      </c>
      <c r="D26" s="197" t="s">
        <v>126</v>
      </c>
      <c r="E26" s="192" t="s">
        <v>250</v>
      </c>
      <c r="F26" s="312" t="s">
        <v>719</v>
      </c>
      <c r="G26" s="223" t="s">
        <v>258</v>
      </c>
      <c r="H26" s="198">
        <v>1222</v>
      </c>
      <c r="I26" s="199">
        <v>1</v>
      </c>
      <c r="J26" s="315" t="s">
        <v>731</v>
      </c>
      <c r="K26" s="201"/>
      <c r="L26" s="198" t="s">
        <v>33</v>
      </c>
      <c r="M26" s="202" t="s">
        <v>114</v>
      </c>
      <c r="N26" s="202">
        <v>1</v>
      </c>
      <c r="O26" s="202">
        <v>120</v>
      </c>
      <c r="P26" s="202">
        <v>80</v>
      </c>
      <c r="Q26" s="202">
        <v>73</v>
      </c>
      <c r="R26" s="203">
        <f>(O26*P26*Q26)/1000000</f>
        <v>0.7008</v>
      </c>
      <c r="S26" s="228">
        <f aca="true" t="shared" si="1" ref="S26:S45"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 aca="true" t="shared" si="2" ref="AC26:AC45"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295" t="s">
        <v>713</v>
      </c>
      <c r="D27" s="197" t="s">
        <v>126</v>
      </c>
      <c r="E27" s="192" t="s">
        <v>250</v>
      </c>
      <c r="F27" s="312" t="s">
        <v>719</v>
      </c>
      <c r="G27" s="223" t="s">
        <v>259</v>
      </c>
      <c r="H27" s="198">
        <v>1222</v>
      </c>
      <c r="I27" s="199">
        <v>1</v>
      </c>
      <c r="J27" s="315" t="s">
        <v>731</v>
      </c>
      <c r="K27" s="201"/>
      <c r="L27" s="198" t="s">
        <v>33</v>
      </c>
      <c r="M27" s="202" t="s">
        <v>114</v>
      </c>
      <c r="N27" s="202">
        <v>1</v>
      </c>
      <c r="O27" s="202">
        <v>120</v>
      </c>
      <c r="P27" s="202">
        <v>80</v>
      </c>
      <c r="Q27" s="202">
        <v>73</v>
      </c>
      <c r="R27" s="203">
        <f>(O27*P27*Q27)/1000000</f>
        <v>0.7008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295" t="s">
        <v>713</v>
      </c>
      <c r="D28" s="197" t="s">
        <v>126</v>
      </c>
      <c r="E28" s="192" t="s">
        <v>250</v>
      </c>
      <c r="F28" s="312" t="s">
        <v>719</v>
      </c>
      <c r="G28" s="223" t="s">
        <v>260</v>
      </c>
      <c r="H28" s="198">
        <v>1222</v>
      </c>
      <c r="I28" s="199">
        <v>1</v>
      </c>
      <c r="J28" s="315" t="s">
        <v>731</v>
      </c>
      <c r="K28" s="201"/>
      <c r="L28" s="198" t="s">
        <v>33</v>
      </c>
      <c r="M28" s="202" t="s">
        <v>114</v>
      </c>
      <c r="N28" s="202">
        <v>1</v>
      </c>
      <c r="O28" s="202">
        <v>120</v>
      </c>
      <c r="P28" s="202">
        <v>80</v>
      </c>
      <c r="Q28" s="202">
        <v>73</v>
      </c>
      <c r="R28" s="203">
        <f>(O28*P28*Q28)/1000000</f>
        <v>0.7008</v>
      </c>
      <c r="S28" s="228">
        <f t="shared" si="1"/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 t="shared" si="2"/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295" t="s">
        <v>713</v>
      </c>
      <c r="D29" s="197" t="s">
        <v>126</v>
      </c>
      <c r="E29" s="192" t="s">
        <v>250</v>
      </c>
      <c r="F29" s="312" t="s">
        <v>719</v>
      </c>
      <c r="G29" s="223" t="s">
        <v>261</v>
      </c>
      <c r="H29" s="198">
        <v>1222</v>
      </c>
      <c r="I29" s="199">
        <v>1</v>
      </c>
      <c r="J29" s="315" t="s">
        <v>731</v>
      </c>
      <c r="K29" s="201"/>
      <c r="L29" s="198" t="s">
        <v>33</v>
      </c>
      <c r="M29" s="202" t="s">
        <v>109</v>
      </c>
      <c r="N29" s="202">
        <v>1</v>
      </c>
      <c r="O29" s="202"/>
      <c r="P29" s="202"/>
      <c r="Q29" s="202"/>
      <c r="R29" s="203">
        <v>0.5</v>
      </c>
      <c r="S29" s="228">
        <f t="shared" si="1"/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 t="shared" si="2"/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295" t="s">
        <v>713</v>
      </c>
      <c r="D30" s="197" t="s">
        <v>126</v>
      </c>
      <c r="E30" s="192" t="s">
        <v>250</v>
      </c>
      <c r="F30" s="312" t="s">
        <v>719</v>
      </c>
      <c r="G30" s="223" t="s">
        <v>262</v>
      </c>
      <c r="H30" s="198">
        <v>1222</v>
      </c>
      <c r="I30" s="199">
        <v>1</v>
      </c>
      <c r="J30" s="315" t="s">
        <v>731</v>
      </c>
      <c r="K30" s="201"/>
      <c r="L30" s="198" t="s">
        <v>33</v>
      </c>
      <c r="M30" s="202" t="s">
        <v>109</v>
      </c>
      <c r="N30" s="202">
        <v>1</v>
      </c>
      <c r="O30" s="202"/>
      <c r="P30" s="202"/>
      <c r="Q30" s="202"/>
      <c r="R30" s="203">
        <v>0.5</v>
      </c>
      <c r="S30" s="228">
        <f t="shared" si="1"/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 t="shared" si="2"/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295" t="s">
        <v>713</v>
      </c>
      <c r="D31" s="197" t="s">
        <v>126</v>
      </c>
      <c r="E31" s="192" t="s">
        <v>250</v>
      </c>
      <c r="F31" s="312" t="s">
        <v>719</v>
      </c>
      <c r="G31" s="223" t="s">
        <v>263</v>
      </c>
      <c r="H31" s="198">
        <v>1222</v>
      </c>
      <c r="I31" s="199">
        <v>1</v>
      </c>
      <c r="J31" s="315" t="s">
        <v>731</v>
      </c>
      <c r="K31" s="201"/>
      <c r="L31" s="198" t="s">
        <v>33</v>
      </c>
      <c r="M31" s="202" t="s">
        <v>109</v>
      </c>
      <c r="N31" s="202">
        <v>1</v>
      </c>
      <c r="O31" s="50"/>
      <c r="P31" s="50"/>
      <c r="Q31" s="50"/>
      <c r="R31" s="52">
        <v>0.5</v>
      </c>
      <c r="S31" s="228">
        <f t="shared" si="1"/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 t="shared" si="2"/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295" t="s">
        <v>713</v>
      </c>
      <c r="D32" s="197" t="s">
        <v>126</v>
      </c>
      <c r="E32" s="192" t="s">
        <v>250</v>
      </c>
      <c r="F32" s="312" t="s">
        <v>719</v>
      </c>
      <c r="G32" s="223" t="s">
        <v>264</v>
      </c>
      <c r="H32" s="198">
        <v>1222</v>
      </c>
      <c r="I32" s="199">
        <v>1</v>
      </c>
      <c r="J32" s="315" t="s">
        <v>731</v>
      </c>
      <c r="K32" s="201"/>
      <c r="L32" s="198" t="s">
        <v>33</v>
      </c>
      <c r="M32" s="202" t="s">
        <v>109</v>
      </c>
      <c r="N32" s="202">
        <v>1</v>
      </c>
      <c r="O32" s="50"/>
      <c r="P32" s="50"/>
      <c r="Q32" s="50"/>
      <c r="R32" s="52">
        <v>0.5</v>
      </c>
      <c r="S32" s="228">
        <f t="shared" si="1"/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 t="shared" si="2"/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295" t="s">
        <v>713</v>
      </c>
      <c r="D33" s="197" t="s">
        <v>126</v>
      </c>
      <c r="E33" s="192" t="s">
        <v>250</v>
      </c>
      <c r="F33" s="312" t="s">
        <v>719</v>
      </c>
      <c r="G33" s="223" t="s">
        <v>265</v>
      </c>
      <c r="H33" s="198">
        <v>1222</v>
      </c>
      <c r="I33" s="199">
        <v>1</v>
      </c>
      <c r="J33" s="315" t="s">
        <v>731</v>
      </c>
      <c r="K33" s="201"/>
      <c r="L33" s="198" t="s">
        <v>33</v>
      </c>
      <c r="M33" s="202" t="s">
        <v>109</v>
      </c>
      <c r="N33" s="202">
        <v>1</v>
      </c>
      <c r="O33" s="124"/>
      <c r="P33" s="124"/>
      <c r="Q33" s="124"/>
      <c r="R33" s="125">
        <v>0.5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295" t="s">
        <v>713</v>
      </c>
      <c r="D34" s="197" t="s">
        <v>126</v>
      </c>
      <c r="E34" s="192" t="s">
        <v>250</v>
      </c>
      <c r="F34" s="312" t="s">
        <v>719</v>
      </c>
      <c r="G34" s="223" t="s">
        <v>266</v>
      </c>
      <c r="H34" s="198">
        <v>1222</v>
      </c>
      <c r="I34" s="199">
        <v>1</v>
      </c>
      <c r="J34" s="315" t="s">
        <v>731</v>
      </c>
      <c r="K34" s="201"/>
      <c r="L34" s="198" t="s">
        <v>33</v>
      </c>
      <c r="M34" s="202" t="s">
        <v>109</v>
      </c>
      <c r="N34" s="202">
        <v>1</v>
      </c>
      <c r="O34" s="124"/>
      <c r="P34" s="124"/>
      <c r="Q34" s="124"/>
      <c r="R34" s="125">
        <v>0.5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295" t="s">
        <v>713</v>
      </c>
      <c r="D35" s="197" t="s">
        <v>126</v>
      </c>
      <c r="E35" s="192" t="s">
        <v>250</v>
      </c>
      <c r="F35" s="312" t="s">
        <v>719</v>
      </c>
      <c r="G35" s="223" t="s">
        <v>267</v>
      </c>
      <c r="H35" s="198">
        <v>1222</v>
      </c>
      <c r="I35" s="199">
        <v>1</v>
      </c>
      <c r="J35" s="315" t="s">
        <v>731</v>
      </c>
      <c r="K35" s="201"/>
      <c r="L35" s="198" t="s">
        <v>33</v>
      </c>
      <c r="M35" s="202" t="s">
        <v>109</v>
      </c>
      <c r="N35" s="202">
        <v>1</v>
      </c>
      <c r="O35" s="124"/>
      <c r="P35" s="124"/>
      <c r="Q35" s="124"/>
      <c r="R35" s="125">
        <v>0.5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295" t="s">
        <v>713</v>
      </c>
      <c r="D36" s="197" t="s">
        <v>126</v>
      </c>
      <c r="E36" s="192" t="s">
        <v>250</v>
      </c>
      <c r="F36" s="312" t="s">
        <v>719</v>
      </c>
      <c r="G36" s="223" t="s">
        <v>268</v>
      </c>
      <c r="H36" s="198">
        <v>1222</v>
      </c>
      <c r="I36" s="199">
        <v>1</v>
      </c>
      <c r="J36" s="315" t="s">
        <v>732</v>
      </c>
      <c r="K36" s="201"/>
      <c r="L36" s="198" t="s">
        <v>33</v>
      </c>
      <c r="M36" s="202" t="s">
        <v>109</v>
      </c>
      <c r="N36" s="202">
        <v>1</v>
      </c>
      <c r="O36" s="124"/>
      <c r="P36" s="124"/>
      <c r="Q36" s="124"/>
      <c r="R36" s="125">
        <v>0.5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295" t="s">
        <v>713</v>
      </c>
      <c r="D37" s="197" t="s">
        <v>126</v>
      </c>
      <c r="E37" s="192" t="s">
        <v>250</v>
      </c>
      <c r="F37" s="312" t="s">
        <v>719</v>
      </c>
      <c r="G37" s="223" t="s">
        <v>269</v>
      </c>
      <c r="H37" s="198">
        <v>1222</v>
      </c>
      <c r="I37" s="199">
        <v>1</v>
      </c>
      <c r="J37" s="315" t="s">
        <v>732</v>
      </c>
      <c r="K37" s="201"/>
      <c r="L37" s="198" t="s">
        <v>33</v>
      </c>
      <c r="M37" s="202" t="s">
        <v>109</v>
      </c>
      <c r="N37" s="202">
        <v>1</v>
      </c>
      <c r="O37" s="124"/>
      <c r="P37" s="124"/>
      <c r="Q37" s="124"/>
      <c r="R37" s="125">
        <v>0.5</v>
      </c>
      <c r="S37" s="228">
        <f t="shared" si="1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295" t="s">
        <v>713</v>
      </c>
      <c r="D38" s="197" t="s">
        <v>126</v>
      </c>
      <c r="E38" s="192" t="s">
        <v>250</v>
      </c>
      <c r="F38" s="312" t="s">
        <v>719</v>
      </c>
      <c r="G38" s="223" t="s">
        <v>270</v>
      </c>
      <c r="H38" s="198">
        <v>1222</v>
      </c>
      <c r="I38" s="199">
        <v>1</v>
      </c>
      <c r="J38" s="315" t="s">
        <v>732</v>
      </c>
      <c r="K38" s="201"/>
      <c r="L38" s="198" t="s">
        <v>33</v>
      </c>
      <c r="M38" s="202" t="s">
        <v>109</v>
      </c>
      <c r="N38" s="202">
        <v>1</v>
      </c>
      <c r="O38" s="124"/>
      <c r="P38" s="124"/>
      <c r="Q38" s="124"/>
      <c r="R38" s="125">
        <v>0.5</v>
      </c>
      <c r="S38" s="228">
        <f t="shared" si="1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2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295" t="s">
        <v>713</v>
      </c>
      <c r="D39" s="197" t="s">
        <v>126</v>
      </c>
      <c r="E39" s="192" t="s">
        <v>250</v>
      </c>
      <c r="F39" s="312" t="s">
        <v>719</v>
      </c>
      <c r="G39" s="223" t="s">
        <v>271</v>
      </c>
      <c r="H39" s="198">
        <v>1222</v>
      </c>
      <c r="I39" s="199">
        <v>1</v>
      </c>
      <c r="J39" s="315" t="s">
        <v>732</v>
      </c>
      <c r="K39" s="201"/>
      <c r="L39" s="198" t="s">
        <v>33</v>
      </c>
      <c r="M39" s="202" t="s">
        <v>109</v>
      </c>
      <c r="N39" s="202">
        <v>1</v>
      </c>
      <c r="O39" s="124"/>
      <c r="P39" s="124"/>
      <c r="Q39" s="124"/>
      <c r="R39" s="125">
        <v>0.5</v>
      </c>
      <c r="S39" s="228">
        <f t="shared" si="1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295" t="s">
        <v>713</v>
      </c>
      <c r="D40" s="197" t="s">
        <v>126</v>
      </c>
      <c r="E40" s="192" t="s">
        <v>250</v>
      </c>
      <c r="F40" s="312" t="s">
        <v>719</v>
      </c>
      <c r="G40" s="223" t="s">
        <v>272</v>
      </c>
      <c r="H40" s="198">
        <v>1222</v>
      </c>
      <c r="I40" s="199">
        <v>1</v>
      </c>
      <c r="J40" s="315" t="s">
        <v>732</v>
      </c>
      <c r="K40" s="201"/>
      <c r="L40" s="198" t="s">
        <v>33</v>
      </c>
      <c r="M40" s="202" t="s">
        <v>109</v>
      </c>
      <c r="N40" s="202">
        <v>1</v>
      </c>
      <c r="O40" s="124"/>
      <c r="P40" s="124"/>
      <c r="Q40" s="124"/>
      <c r="R40" s="125">
        <v>0.5</v>
      </c>
      <c r="S40" s="228">
        <f t="shared" si="1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295" t="s">
        <v>713</v>
      </c>
      <c r="D41" s="197" t="s">
        <v>126</v>
      </c>
      <c r="E41" s="192" t="s">
        <v>250</v>
      </c>
      <c r="F41" s="312" t="s">
        <v>719</v>
      </c>
      <c r="G41" s="223" t="s">
        <v>275</v>
      </c>
      <c r="H41" s="123">
        <v>1222</v>
      </c>
      <c r="I41" s="126">
        <v>1</v>
      </c>
      <c r="J41" s="299" t="s">
        <v>731</v>
      </c>
      <c r="K41" s="128"/>
      <c r="L41" s="123" t="s">
        <v>50</v>
      </c>
      <c r="M41" s="124" t="s">
        <v>273</v>
      </c>
      <c r="N41" s="202">
        <v>1</v>
      </c>
      <c r="O41" s="124">
        <v>70</v>
      </c>
      <c r="P41" s="124">
        <v>58</v>
      </c>
      <c r="Q41" s="124">
        <v>167</v>
      </c>
      <c r="R41" s="203">
        <f>(O41*P41*Q41)/1000000</f>
        <v>0.67802</v>
      </c>
      <c r="S41" s="228">
        <f t="shared" si="1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295" t="s">
        <v>713</v>
      </c>
      <c r="D42" s="197" t="s">
        <v>126</v>
      </c>
      <c r="E42" s="192" t="s">
        <v>250</v>
      </c>
      <c r="F42" s="312" t="s">
        <v>719</v>
      </c>
      <c r="G42" s="223" t="s">
        <v>276</v>
      </c>
      <c r="H42" s="123">
        <v>1222</v>
      </c>
      <c r="I42" s="126">
        <v>1</v>
      </c>
      <c r="J42" s="299" t="s">
        <v>731</v>
      </c>
      <c r="K42" s="128"/>
      <c r="L42" s="123" t="s">
        <v>50</v>
      </c>
      <c r="M42" s="124" t="s">
        <v>273</v>
      </c>
      <c r="N42" s="202">
        <v>1</v>
      </c>
      <c r="O42" s="124">
        <v>50</v>
      </c>
      <c r="P42" s="124">
        <v>51</v>
      </c>
      <c r="Q42" s="124">
        <v>109</v>
      </c>
      <c r="R42" s="203">
        <f>(O42*P42*Q42)/1000000</f>
        <v>0.27795</v>
      </c>
      <c r="S42" s="228">
        <f t="shared" si="1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2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295" t="s">
        <v>713</v>
      </c>
      <c r="D43" s="197" t="s">
        <v>126</v>
      </c>
      <c r="E43" s="192" t="s">
        <v>250</v>
      </c>
      <c r="F43" s="312" t="s">
        <v>719</v>
      </c>
      <c r="G43" s="223" t="s">
        <v>277</v>
      </c>
      <c r="H43" s="123">
        <v>1222</v>
      </c>
      <c r="I43" s="126">
        <v>1</v>
      </c>
      <c r="J43" s="299" t="s">
        <v>731</v>
      </c>
      <c r="K43" s="128"/>
      <c r="L43" s="123" t="s">
        <v>50</v>
      </c>
      <c r="M43" s="124" t="s">
        <v>274</v>
      </c>
      <c r="N43" s="202">
        <v>1</v>
      </c>
      <c r="O43" s="124">
        <v>44</v>
      </c>
      <c r="P43" s="124">
        <v>58</v>
      </c>
      <c r="Q43" s="124">
        <v>45</v>
      </c>
      <c r="R43" s="203">
        <f>(O43*P43*Q43)/1000000</f>
        <v>0.11484</v>
      </c>
      <c r="S43" s="228">
        <f t="shared" si="1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2"/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295" t="s">
        <v>713</v>
      </c>
      <c r="D44" s="197" t="s">
        <v>126</v>
      </c>
      <c r="E44" s="192" t="s">
        <v>250</v>
      </c>
      <c r="F44" s="312" t="s">
        <v>719</v>
      </c>
      <c r="G44" s="223" t="s">
        <v>280</v>
      </c>
      <c r="H44" s="123">
        <v>1222</v>
      </c>
      <c r="I44" s="126">
        <v>1</v>
      </c>
      <c r="J44" s="299" t="s">
        <v>731</v>
      </c>
      <c r="K44" s="128"/>
      <c r="L44" s="123" t="s">
        <v>50</v>
      </c>
      <c r="M44" s="124" t="s">
        <v>278</v>
      </c>
      <c r="N44" s="202">
        <v>1</v>
      </c>
      <c r="O44" s="124"/>
      <c r="P44" s="124"/>
      <c r="Q44" s="124"/>
      <c r="R44" s="125">
        <v>0.06</v>
      </c>
      <c r="S44" s="228">
        <f t="shared" si="1"/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 t="shared" si="2"/>
        <v>0</v>
      </c>
      <c r="AD44" s="166"/>
      <c r="AE44" s="130"/>
    </row>
    <row r="45" spans="1:31" s="20" customFormat="1" ht="13.5" thickBot="1">
      <c r="A45" s="196" t="s">
        <v>653</v>
      </c>
      <c r="B45" s="283" t="s">
        <v>115</v>
      </c>
      <c r="C45" s="314" t="s">
        <v>713</v>
      </c>
      <c r="D45" s="283" t="s">
        <v>126</v>
      </c>
      <c r="E45" s="284" t="s">
        <v>250</v>
      </c>
      <c r="F45" s="313" t="s">
        <v>719</v>
      </c>
      <c r="G45" s="258" t="s">
        <v>281</v>
      </c>
      <c r="H45" s="60">
        <v>1222</v>
      </c>
      <c r="I45" s="63">
        <v>1</v>
      </c>
      <c r="J45" s="316" t="s">
        <v>731</v>
      </c>
      <c r="K45" s="64"/>
      <c r="L45" s="60" t="s">
        <v>50</v>
      </c>
      <c r="M45" s="61" t="s">
        <v>279</v>
      </c>
      <c r="N45" s="285">
        <v>1</v>
      </c>
      <c r="O45" s="61">
        <v>44</v>
      </c>
      <c r="P45" s="61">
        <v>44</v>
      </c>
      <c r="Q45" s="61">
        <v>68</v>
      </c>
      <c r="R45" s="286">
        <f>(O45*P45*Q45)/1000000</f>
        <v>0.131648</v>
      </c>
      <c r="S45" s="229">
        <f t="shared" si="1"/>
        <v>0</v>
      </c>
      <c r="T45" s="163" t="s">
        <v>702</v>
      </c>
      <c r="U45" s="63"/>
      <c r="V45" s="63"/>
      <c r="W45" s="119"/>
      <c r="X45" s="119"/>
      <c r="Y45" s="170"/>
      <c r="Z45" s="65"/>
      <c r="AA45" s="63"/>
      <c r="AB45" s="187"/>
      <c r="AC45" s="233">
        <f t="shared" si="2"/>
        <v>0</v>
      </c>
      <c r="AD45" s="287"/>
      <c r="AE45" s="66"/>
    </row>
  </sheetData>
  <sheetProtection/>
  <protectedRanges>
    <protectedRange sqref="N4:P8 Q4:Q7" name="Plage5"/>
    <protectedRange sqref="T26:AB46 T47:AB983" name="Plage3"/>
    <protectedRange sqref="B1:B2" name="Plage1"/>
    <protectedRange sqref="A47:R983 A26:R46" name="Plage2"/>
    <protectedRange sqref="AD26:AE46 AD47:AE983" name="Plage4"/>
    <protectedRange sqref="Q8" name="Plage5_1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ErrorMessage="1" prompt="&#10;" sqref="L26:L45">
      <formula1>"INFO,MOB,VER,ROC,DIV,LAB,FRAG"</formula1>
    </dataValidation>
    <dataValidation type="list" allowBlank="1" showInputMessage="1" showErrorMessage="1" sqref="Y26:Y45">
      <formula1>"DOCBUR,DOCBIBLIO"</formula1>
    </dataValidation>
    <dataValidation type="list" allowBlank="1" showInputMessage="1" showErrorMessage="1" sqref="W26:X45 T26:T45 Q5 AD26:AD45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PageLayoutView="0" workbookViewId="0" topLeftCell="B64">
      <selection activeCell="C105" sqref="C10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8.2812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SUM($R$26:$R$902)+SUM($AB$26:$AB$902)</f>
        <v>27.949011999999996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SUMIF($L$26:$L$975,"INFO",$R$26:$R$975)</f>
        <v>0</v>
      </c>
      <c r="P11" s="230">
        <f>SUMIF($L$26:$L$975,"INFO",$S$26:$S$975)</f>
        <v>0</v>
      </c>
      <c r="Q11" s="231">
        <f>O11-P11</f>
        <v>0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SUMIF($L$26:$L$975,"MOB",$R$26:$R$975)</f>
        <v>25.757711999999994</v>
      </c>
      <c r="P12" s="230">
        <f>SUMIF($L$26:$L$975,"MOB",$S$26:$S$975)</f>
        <v>2.274348</v>
      </c>
      <c r="Q12" s="231">
        <f aca="true" t="shared" si="0" ref="Q12:Q19">O12-P12</f>
        <v>23.483363999999995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SUMIF($L$26:$L$968,"DIV",$R$26:$R$968)</f>
        <v>0</v>
      </c>
      <c r="P13" s="230">
        <f>SUMIF($L$26:$L$975,"DIV",$S$26:$S$975)</f>
        <v>0</v>
      </c>
      <c r="Q13" s="231">
        <f t="shared" si="0"/>
        <v>0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SUMIF($L$26:$L$968,"LAB",$R$26:$R$968)</f>
        <v>2.1913</v>
      </c>
      <c r="P14" s="230">
        <f>SUMIF($L$26:$L$975,"LAB",$S$26:$S$975)</f>
        <v>0</v>
      </c>
      <c r="Q14" s="231">
        <f t="shared" si="0"/>
        <v>2.1913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SUMIF($L$26:$L$968,"FRAG",$R$26:$R$968)</f>
        <v>0</v>
      </c>
      <c r="P15" s="230">
        <f>SUMIF($L$26:$L$975,"FRAG",$S$26:$S$975)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SUMIF($L$26:$L$968,"VER",$R$26:$R$968)</f>
        <v>0</v>
      </c>
      <c r="P16" s="230">
        <f>SUMIF($L$26:$L$975,"VER",$S$26:$S$975)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SUMIF($L$26:$L$975,"ROC",$R$26:$R$975)</f>
        <v>0</v>
      </c>
      <c r="P17" s="230">
        <f>SUMIF($L$26:$L$975,"ROC",$S$26:$S$975)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SUMIF($Y$26:$Y$975,"DOCBUR",$AB$26:$AB$975)</f>
        <v>0</v>
      </c>
      <c r="P18" s="230">
        <f>SUMIF($Y$26:$Y$975,"DOCBUR",$AC$26:$AC$975)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SUMIF($Y$26:$Y$975,"DOCBIBLIO",$AB$26:$AB$975)</f>
        <v>0</v>
      </c>
      <c r="P19" s="230">
        <f>SUMIF($Y$26:$Y$975,"DOCBIBLIO",$AC$26:$AC$975)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192" t="s">
        <v>714</v>
      </c>
      <c r="D26" s="352" t="s">
        <v>126</v>
      </c>
      <c r="E26" s="351" t="s">
        <v>282</v>
      </c>
      <c r="F26" s="353"/>
      <c r="G26" s="350" t="s">
        <v>284</v>
      </c>
      <c r="H26" s="364"/>
      <c r="I26" s="365"/>
      <c r="J26" s="366"/>
      <c r="K26" s="367" t="s">
        <v>726</v>
      </c>
      <c r="L26" s="198" t="s">
        <v>33</v>
      </c>
      <c r="M26" s="50" t="s">
        <v>114</v>
      </c>
      <c r="N26" s="202">
        <v>1</v>
      </c>
      <c r="O26" s="50">
        <v>80</v>
      </c>
      <c r="P26" s="50">
        <v>80</v>
      </c>
      <c r="Q26" s="50">
        <v>73</v>
      </c>
      <c r="R26" s="203">
        <f>(O26*P26*Q26)/1000000</f>
        <v>0.4672</v>
      </c>
      <c r="S26" s="228">
        <f aca="true" t="shared" si="1" ref="S26:S54">IF(T26="O",R26,0)</f>
        <v>0</v>
      </c>
      <c r="T26" s="204" t="s">
        <v>702</v>
      </c>
      <c r="U26" s="53"/>
      <c r="V26" s="53"/>
      <c r="W26" s="118"/>
      <c r="X26" s="118"/>
      <c r="Y26" s="168"/>
      <c r="Z26" s="55"/>
      <c r="AA26" s="53"/>
      <c r="AB26" s="185"/>
      <c r="AC26" s="232">
        <f aca="true" t="shared" si="2" ref="AC26:AC54">IF(AD26="O",AB26,0)</f>
        <v>0</v>
      </c>
      <c r="AD26" s="165"/>
      <c r="AE26" s="56"/>
    </row>
    <row r="27" spans="1:31" s="20" customFormat="1" ht="12.75">
      <c r="A27" s="196" t="s">
        <v>653</v>
      </c>
      <c r="B27" s="197" t="s">
        <v>115</v>
      </c>
      <c r="C27" s="192" t="s">
        <v>714</v>
      </c>
      <c r="D27" s="352" t="s">
        <v>126</v>
      </c>
      <c r="E27" s="351" t="s">
        <v>282</v>
      </c>
      <c r="F27" s="352"/>
      <c r="G27" s="350" t="s">
        <v>285</v>
      </c>
      <c r="H27" s="363"/>
      <c r="I27" s="368"/>
      <c r="J27" s="351"/>
      <c r="K27" s="369" t="s">
        <v>726</v>
      </c>
      <c r="L27" s="198" t="s">
        <v>33</v>
      </c>
      <c r="M27" s="202" t="s">
        <v>114</v>
      </c>
      <c r="N27" s="202">
        <v>1</v>
      </c>
      <c r="O27" s="202">
        <v>140</v>
      </c>
      <c r="P27" s="202">
        <v>80</v>
      </c>
      <c r="Q27" s="202">
        <v>73</v>
      </c>
      <c r="R27" s="203">
        <f>(O27*P27*Q27)/1000000</f>
        <v>0.8176</v>
      </c>
      <c r="S27" s="228">
        <f t="shared" si="1"/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 t="shared" si="2"/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192" t="s">
        <v>714</v>
      </c>
      <c r="D28" s="352" t="s">
        <v>126</v>
      </c>
      <c r="E28" s="351" t="s">
        <v>282</v>
      </c>
      <c r="F28" s="352"/>
      <c r="G28" s="350" t="s">
        <v>286</v>
      </c>
      <c r="H28" s="363"/>
      <c r="I28" s="368"/>
      <c r="J28" s="351"/>
      <c r="K28" s="369" t="s">
        <v>726</v>
      </c>
      <c r="L28" s="198" t="s">
        <v>33</v>
      </c>
      <c r="M28" s="202" t="s">
        <v>120</v>
      </c>
      <c r="N28" s="202">
        <v>1</v>
      </c>
      <c r="O28" s="202">
        <v>100</v>
      </c>
      <c r="P28" s="202">
        <v>30</v>
      </c>
      <c r="Q28" s="202">
        <v>50</v>
      </c>
      <c r="R28" s="203">
        <f>(O28*P28*Q28)/1000000</f>
        <v>0.15</v>
      </c>
      <c r="S28" s="228">
        <f t="shared" si="1"/>
        <v>0</v>
      </c>
      <c r="T28" s="204" t="s">
        <v>702</v>
      </c>
      <c r="U28" s="199"/>
      <c r="V28" s="199"/>
      <c r="W28" s="205"/>
      <c r="X28" s="205"/>
      <c r="Y28" s="206"/>
      <c r="Z28" s="207"/>
      <c r="AA28" s="199"/>
      <c r="AB28" s="199"/>
      <c r="AC28" s="232">
        <f t="shared" si="2"/>
        <v>0</v>
      </c>
      <c r="AD28" s="208"/>
      <c r="AE28" s="209"/>
    </row>
    <row r="29" spans="1:31" s="20" customFormat="1" ht="12.75">
      <c r="A29" s="196" t="s">
        <v>653</v>
      </c>
      <c r="B29" s="197" t="s">
        <v>115</v>
      </c>
      <c r="C29" s="192" t="s">
        <v>714</v>
      </c>
      <c r="D29" s="352" t="s">
        <v>126</v>
      </c>
      <c r="E29" s="351" t="s">
        <v>282</v>
      </c>
      <c r="F29" s="353" t="s">
        <v>728</v>
      </c>
      <c r="G29" s="350" t="s">
        <v>287</v>
      </c>
      <c r="H29" s="364">
        <v>1222</v>
      </c>
      <c r="I29" s="365" t="s">
        <v>722</v>
      </c>
      <c r="J29" s="366" t="s">
        <v>736</v>
      </c>
      <c r="K29" s="367"/>
      <c r="L29" s="198" t="s">
        <v>33</v>
      </c>
      <c r="M29" s="50" t="s">
        <v>110</v>
      </c>
      <c r="N29" s="202">
        <v>1</v>
      </c>
      <c r="O29" s="50"/>
      <c r="P29" s="50"/>
      <c r="Q29" s="50"/>
      <c r="R29" s="52">
        <v>0.1</v>
      </c>
      <c r="S29" s="228">
        <f t="shared" si="1"/>
        <v>0</v>
      </c>
      <c r="T29" s="204" t="s">
        <v>702</v>
      </c>
      <c r="U29" s="53"/>
      <c r="V29" s="53"/>
      <c r="W29" s="118"/>
      <c r="X29" s="118"/>
      <c r="Y29" s="168"/>
      <c r="Z29" s="55"/>
      <c r="AA29" s="53"/>
      <c r="AB29" s="185"/>
      <c r="AC29" s="232">
        <f t="shared" si="2"/>
        <v>0</v>
      </c>
      <c r="AD29" s="165"/>
      <c r="AE29" s="56"/>
    </row>
    <row r="30" spans="1:31" s="20" customFormat="1" ht="12.75">
      <c r="A30" s="196" t="s">
        <v>653</v>
      </c>
      <c r="B30" s="197" t="s">
        <v>115</v>
      </c>
      <c r="C30" s="192" t="s">
        <v>714</v>
      </c>
      <c r="D30" s="352" t="s">
        <v>126</v>
      </c>
      <c r="E30" s="351" t="s">
        <v>282</v>
      </c>
      <c r="F30" s="353" t="s">
        <v>728</v>
      </c>
      <c r="G30" s="350" t="s">
        <v>288</v>
      </c>
      <c r="H30" s="364">
        <v>2223</v>
      </c>
      <c r="I30" s="365" t="s">
        <v>722</v>
      </c>
      <c r="J30" s="366" t="s">
        <v>736</v>
      </c>
      <c r="K30" s="367"/>
      <c r="L30" s="198" t="s">
        <v>33</v>
      </c>
      <c r="M30" s="50" t="s">
        <v>283</v>
      </c>
      <c r="N30" s="202">
        <v>1</v>
      </c>
      <c r="O30" s="50"/>
      <c r="P30" s="50"/>
      <c r="Q30" s="50"/>
      <c r="R30" s="52">
        <v>0.04</v>
      </c>
      <c r="S30" s="228">
        <f t="shared" si="1"/>
        <v>0</v>
      </c>
      <c r="T30" s="204" t="s">
        <v>702</v>
      </c>
      <c r="U30" s="53"/>
      <c r="V30" s="53"/>
      <c r="W30" s="118"/>
      <c r="X30" s="118"/>
      <c r="Y30" s="168"/>
      <c r="Z30" s="55"/>
      <c r="AA30" s="53"/>
      <c r="AB30" s="185"/>
      <c r="AC30" s="232">
        <f t="shared" si="2"/>
        <v>0</v>
      </c>
      <c r="AD30" s="165"/>
      <c r="AE30" s="56"/>
    </row>
    <row r="31" spans="1:31" s="20" customFormat="1" ht="12.75">
      <c r="A31" s="196" t="s">
        <v>653</v>
      </c>
      <c r="B31" s="197" t="s">
        <v>115</v>
      </c>
      <c r="C31" s="192" t="s">
        <v>714</v>
      </c>
      <c r="D31" s="352" t="s">
        <v>126</v>
      </c>
      <c r="E31" s="351" t="s">
        <v>282</v>
      </c>
      <c r="F31" s="353" t="s">
        <v>728</v>
      </c>
      <c r="G31" s="350" t="s">
        <v>288</v>
      </c>
      <c r="H31" s="364">
        <v>2223</v>
      </c>
      <c r="I31" s="365" t="s">
        <v>722</v>
      </c>
      <c r="J31" s="366" t="s">
        <v>736</v>
      </c>
      <c r="K31" s="367"/>
      <c r="L31" s="198" t="s">
        <v>33</v>
      </c>
      <c r="M31" s="50" t="s">
        <v>283</v>
      </c>
      <c r="N31" s="202">
        <v>1</v>
      </c>
      <c r="O31" s="124"/>
      <c r="P31" s="124"/>
      <c r="Q31" s="124"/>
      <c r="R31" s="125">
        <v>0.04</v>
      </c>
      <c r="S31" s="228">
        <f t="shared" si="1"/>
        <v>0</v>
      </c>
      <c r="T31" s="204" t="s">
        <v>702</v>
      </c>
      <c r="U31" s="126"/>
      <c r="V31" s="126"/>
      <c r="W31" s="127"/>
      <c r="X31" s="127"/>
      <c r="Y31" s="169"/>
      <c r="Z31" s="129"/>
      <c r="AA31" s="126"/>
      <c r="AB31" s="186"/>
      <c r="AC31" s="232">
        <f t="shared" si="2"/>
        <v>0</v>
      </c>
      <c r="AD31" s="166"/>
      <c r="AE31" s="130"/>
    </row>
    <row r="32" spans="1:31" s="20" customFormat="1" ht="12.75">
      <c r="A32" s="196" t="s">
        <v>653</v>
      </c>
      <c r="B32" s="197" t="s">
        <v>115</v>
      </c>
      <c r="C32" s="192" t="s">
        <v>714</v>
      </c>
      <c r="D32" s="352" t="s">
        <v>126</v>
      </c>
      <c r="E32" s="351" t="s">
        <v>282</v>
      </c>
      <c r="F32" s="353" t="s">
        <v>728</v>
      </c>
      <c r="G32" s="350" t="s">
        <v>288</v>
      </c>
      <c r="H32" s="364">
        <v>2223</v>
      </c>
      <c r="I32" s="365" t="s">
        <v>722</v>
      </c>
      <c r="J32" s="366" t="s">
        <v>736</v>
      </c>
      <c r="K32" s="367"/>
      <c r="L32" s="198" t="s">
        <v>33</v>
      </c>
      <c r="M32" s="50" t="s">
        <v>283</v>
      </c>
      <c r="N32" s="202">
        <v>1</v>
      </c>
      <c r="O32" s="124"/>
      <c r="P32" s="124"/>
      <c r="Q32" s="124"/>
      <c r="R32" s="125">
        <v>0.04</v>
      </c>
      <c r="S32" s="228">
        <f t="shared" si="1"/>
        <v>0</v>
      </c>
      <c r="T32" s="204" t="s">
        <v>702</v>
      </c>
      <c r="U32" s="126"/>
      <c r="V32" s="126"/>
      <c r="W32" s="127"/>
      <c r="X32" s="127"/>
      <c r="Y32" s="169"/>
      <c r="Z32" s="129"/>
      <c r="AA32" s="126"/>
      <c r="AB32" s="186"/>
      <c r="AC32" s="232">
        <f t="shared" si="2"/>
        <v>0</v>
      </c>
      <c r="AD32" s="166"/>
      <c r="AE32" s="130"/>
    </row>
    <row r="33" spans="1:31" s="20" customFormat="1" ht="12.75">
      <c r="A33" s="196" t="s">
        <v>653</v>
      </c>
      <c r="B33" s="197" t="s">
        <v>115</v>
      </c>
      <c r="C33" s="192" t="s">
        <v>714</v>
      </c>
      <c r="D33" s="352" t="s">
        <v>126</v>
      </c>
      <c r="E33" s="351" t="s">
        <v>282</v>
      </c>
      <c r="F33" s="353" t="s">
        <v>728</v>
      </c>
      <c r="G33" s="350" t="s">
        <v>288</v>
      </c>
      <c r="H33" s="364">
        <v>2223</v>
      </c>
      <c r="I33" s="365" t="s">
        <v>722</v>
      </c>
      <c r="J33" s="366" t="s">
        <v>736</v>
      </c>
      <c r="K33" s="367"/>
      <c r="L33" s="198" t="s">
        <v>33</v>
      </c>
      <c r="M33" s="50" t="s">
        <v>283</v>
      </c>
      <c r="N33" s="202">
        <v>1</v>
      </c>
      <c r="O33" s="124"/>
      <c r="P33" s="124"/>
      <c r="Q33" s="124"/>
      <c r="R33" s="125">
        <v>0.04</v>
      </c>
      <c r="S33" s="228">
        <f t="shared" si="1"/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 t="shared" si="2"/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192" t="s">
        <v>714</v>
      </c>
      <c r="D34" s="352" t="s">
        <v>126</v>
      </c>
      <c r="E34" s="351" t="s">
        <v>282</v>
      </c>
      <c r="F34" s="353" t="s">
        <v>728</v>
      </c>
      <c r="G34" s="350" t="s">
        <v>288</v>
      </c>
      <c r="H34" s="364">
        <v>2223</v>
      </c>
      <c r="I34" s="365" t="s">
        <v>722</v>
      </c>
      <c r="J34" s="366" t="s">
        <v>736</v>
      </c>
      <c r="K34" s="367"/>
      <c r="L34" s="198" t="s">
        <v>33</v>
      </c>
      <c r="M34" s="50" t="s">
        <v>283</v>
      </c>
      <c r="N34" s="202">
        <v>1</v>
      </c>
      <c r="O34" s="124"/>
      <c r="P34" s="124"/>
      <c r="Q34" s="124"/>
      <c r="R34" s="125">
        <v>0.04</v>
      </c>
      <c r="S34" s="228">
        <f t="shared" si="1"/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 t="shared" si="2"/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192" t="s">
        <v>714</v>
      </c>
      <c r="D35" s="352" t="s">
        <v>126</v>
      </c>
      <c r="E35" s="351" t="s">
        <v>282</v>
      </c>
      <c r="F35" s="353" t="s">
        <v>728</v>
      </c>
      <c r="G35" s="350" t="s">
        <v>288</v>
      </c>
      <c r="H35" s="364">
        <v>2223</v>
      </c>
      <c r="I35" s="365" t="s">
        <v>722</v>
      </c>
      <c r="J35" s="366" t="s">
        <v>736</v>
      </c>
      <c r="K35" s="367"/>
      <c r="L35" s="198" t="s">
        <v>33</v>
      </c>
      <c r="M35" s="50" t="s">
        <v>283</v>
      </c>
      <c r="N35" s="202">
        <v>1</v>
      </c>
      <c r="O35" s="124"/>
      <c r="P35" s="124"/>
      <c r="Q35" s="124"/>
      <c r="R35" s="125">
        <v>0.04</v>
      </c>
      <c r="S35" s="228">
        <f t="shared" si="1"/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 t="shared" si="2"/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192" t="s">
        <v>714</v>
      </c>
      <c r="D36" s="352" t="s">
        <v>126</v>
      </c>
      <c r="E36" s="351" t="s">
        <v>282</v>
      </c>
      <c r="F36" s="353" t="s">
        <v>728</v>
      </c>
      <c r="G36" s="350" t="s">
        <v>288</v>
      </c>
      <c r="H36" s="364">
        <v>2223</v>
      </c>
      <c r="I36" s="365" t="s">
        <v>722</v>
      </c>
      <c r="J36" s="366" t="s">
        <v>736</v>
      </c>
      <c r="K36" s="367"/>
      <c r="L36" s="198" t="s">
        <v>33</v>
      </c>
      <c r="M36" s="124" t="s">
        <v>283</v>
      </c>
      <c r="N36" s="202">
        <v>1</v>
      </c>
      <c r="O36" s="124"/>
      <c r="P36" s="124"/>
      <c r="Q36" s="124"/>
      <c r="R36" s="125">
        <v>0.04</v>
      </c>
      <c r="S36" s="228">
        <f t="shared" si="1"/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 t="shared" si="2"/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192" t="s">
        <v>714</v>
      </c>
      <c r="D37" s="352" t="s">
        <v>126</v>
      </c>
      <c r="E37" s="351" t="s">
        <v>282</v>
      </c>
      <c r="F37" s="353" t="s">
        <v>728</v>
      </c>
      <c r="G37" s="350" t="s">
        <v>288</v>
      </c>
      <c r="H37" s="364">
        <v>2223</v>
      </c>
      <c r="I37" s="365" t="s">
        <v>722</v>
      </c>
      <c r="J37" s="366" t="s">
        <v>736</v>
      </c>
      <c r="K37" s="367"/>
      <c r="L37" s="198" t="s">
        <v>33</v>
      </c>
      <c r="M37" s="124" t="s">
        <v>283</v>
      </c>
      <c r="N37" s="202">
        <v>1</v>
      </c>
      <c r="O37" s="124"/>
      <c r="P37" s="124"/>
      <c r="Q37" s="124"/>
      <c r="R37" s="125">
        <v>0.04</v>
      </c>
      <c r="S37" s="228">
        <f t="shared" si="1"/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 t="shared" si="2"/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192" t="s">
        <v>714</v>
      </c>
      <c r="D38" s="352" t="s">
        <v>126</v>
      </c>
      <c r="E38" s="351" t="s">
        <v>282</v>
      </c>
      <c r="F38" s="353" t="s">
        <v>728</v>
      </c>
      <c r="G38" s="350" t="s">
        <v>288</v>
      </c>
      <c r="H38" s="364">
        <v>2223</v>
      </c>
      <c r="I38" s="365" t="s">
        <v>722</v>
      </c>
      <c r="J38" s="366" t="s">
        <v>736</v>
      </c>
      <c r="K38" s="367"/>
      <c r="L38" s="198" t="s">
        <v>33</v>
      </c>
      <c r="M38" s="124" t="s">
        <v>283</v>
      </c>
      <c r="N38" s="202">
        <v>1</v>
      </c>
      <c r="O38" s="124"/>
      <c r="P38" s="124"/>
      <c r="Q38" s="124"/>
      <c r="R38" s="125">
        <v>0.04</v>
      </c>
      <c r="S38" s="228">
        <f t="shared" si="1"/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 t="shared" si="2"/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192" t="s">
        <v>714</v>
      </c>
      <c r="D39" s="352" t="s">
        <v>126</v>
      </c>
      <c r="E39" s="351" t="s">
        <v>282</v>
      </c>
      <c r="F39" s="353" t="s">
        <v>728</v>
      </c>
      <c r="G39" s="350" t="s">
        <v>288</v>
      </c>
      <c r="H39" s="364">
        <v>2223</v>
      </c>
      <c r="I39" s="365" t="s">
        <v>722</v>
      </c>
      <c r="J39" s="366" t="s">
        <v>736</v>
      </c>
      <c r="K39" s="367"/>
      <c r="L39" s="198" t="s">
        <v>33</v>
      </c>
      <c r="M39" s="124" t="s">
        <v>283</v>
      </c>
      <c r="N39" s="202">
        <v>1</v>
      </c>
      <c r="O39" s="124"/>
      <c r="P39" s="124"/>
      <c r="Q39" s="124"/>
      <c r="R39" s="125">
        <v>0.04</v>
      </c>
      <c r="S39" s="228">
        <f t="shared" si="1"/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 t="shared" si="2"/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192" t="s">
        <v>714</v>
      </c>
      <c r="D40" s="352" t="s">
        <v>126</v>
      </c>
      <c r="E40" s="351" t="s">
        <v>282</v>
      </c>
      <c r="F40" s="353" t="s">
        <v>728</v>
      </c>
      <c r="G40" s="350" t="s">
        <v>288</v>
      </c>
      <c r="H40" s="364">
        <v>2223</v>
      </c>
      <c r="I40" s="365" t="s">
        <v>722</v>
      </c>
      <c r="J40" s="366" t="s">
        <v>736</v>
      </c>
      <c r="K40" s="367"/>
      <c r="L40" s="198" t="s">
        <v>33</v>
      </c>
      <c r="M40" s="124" t="s">
        <v>283</v>
      </c>
      <c r="N40" s="202">
        <v>1</v>
      </c>
      <c r="O40" s="124"/>
      <c r="P40" s="124"/>
      <c r="Q40" s="124"/>
      <c r="R40" s="125">
        <v>0.04</v>
      </c>
      <c r="S40" s="228">
        <f t="shared" si="1"/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 t="shared" si="2"/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192" t="s">
        <v>714</v>
      </c>
      <c r="D41" s="352" t="s">
        <v>126</v>
      </c>
      <c r="E41" s="351" t="s">
        <v>282</v>
      </c>
      <c r="F41" s="353" t="s">
        <v>728</v>
      </c>
      <c r="G41" s="350" t="s">
        <v>288</v>
      </c>
      <c r="H41" s="364">
        <v>2223</v>
      </c>
      <c r="I41" s="365" t="s">
        <v>722</v>
      </c>
      <c r="J41" s="366" t="s">
        <v>736</v>
      </c>
      <c r="K41" s="367"/>
      <c r="L41" s="198" t="s">
        <v>33</v>
      </c>
      <c r="M41" s="124" t="s">
        <v>283</v>
      </c>
      <c r="N41" s="202">
        <v>1</v>
      </c>
      <c r="O41" s="124"/>
      <c r="P41" s="124"/>
      <c r="Q41" s="124"/>
      <c r="R41" s="125">
        <v>0.04</v>
      </c>
      <c r="S41" s="228">
        <f t="shared" si="1"/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 t="shared" si="2"/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192" t="s">
        <v>714</v>
      </c>
      <c r="D42" s="352" t="s">
        <v>126</v>
      </c>
      <c r="E42" s="351" t="s">
        <v>282</v>
      </c>
      <c r="F42" s="353" t="s">
        <v>728</v>
      </c>
      <c r="G42" s="350" t="s">
        <v>288</v>
      </c>
      <c r="H42" s="364">
        <v>2223</v>
      </c>
      <c r="I42" s="365" t="s">
        <v>722</v>
      </c>
      <c r="J42" s="366" t="s">
        <v>736</v>
      </c>
      <c r="K42" s="367"/>
      <c r="L42" s="198" t="s">
        <v>33</v>
      </c>
      <c r="M42" s="124" t="s">
        <v>283</v>
      </c>
      <c r="N42" s="202">
        <v>1</v>
      </c>
      <c r="O42" s="124"/>
      <c r="P42" s="124"/>
      <c r="Q42" s="124"/>
      <c r="R42" s="125">
        <v>0.04</v>
      </c>
      <c r="S42" s="228">
        <f t="shared" si="1"/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 t="shared" si="2"/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192" t="s">
        <v>714</v>
      </c>
      <c r="D43" s="352" t="s">
        <v>126</v>
      </c>
      <c r="E43" s="351" t="s">
        <v>282</v>
      </c>
      <c r="F43" s="354" t="s">
        <v>719</v>
      </c>
      <c r="G43" s="370" t="s">
        <v>290</v>
      </c>
      <c r="H43" s="349">
        <v>1213</v>
      </c>
      <c r="I43" s="348" t="s">
        <v>722</v>
      </c>
      <c r="J43" s="362" t="s">
        <v>734</v>
      </c>
      <c r="K43" s="346"/>
      <c r="L43" s="198" t="s">
        <v>33</v>
      </c>
      <c r="M43" s="124" t="s">
        <v>289</v>
      </c>
      <c r="N43" s="202">
        <v>1</v>
      </c>
      <c r="O43" s="124">
        <v>94</v>
      </c>
      <c r="P43" s="124">
        <v>94</v>
      </c>
      <c r="Q43" s="124">
        <v>126</v>
      </c>
      <c r="R43" s="203">
        <f aca="true" t="shared" si="3" ref="R43:R77">(O43*P43*Q43)/1000000</f>
        <v>1.113336</v>
      </c>
      <c r="S43" s="228">
        <f t="shared" si="1"/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 t="shared" si="2"/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192" t="s">
        <v>714</v>
      </c>
      <c r="D44" s="352" t="s">
        <v>126</v>
      </c>
      <c r="E44" s="351" t="s">
        <v>282</v>
      </c>
      <c r="F44" s="354" t="s">
        <v>719</v>
      </c>
      <c r="G44" s="370" t="s">
        <v>291</v>
      </c>
      <c r="H44" s="349">
        <v>1213</v>
      </c>
      <c r="I44" s="348" t="s">
        <v>722</v>
      </c>
      <c r="J44" s="362" t="s">
        <v>734</v>
      </c>
      <c r="K44" s="346"/>
      <c r="L44" s="198" t="s">
        <v>33</v>
      </c>
      <c r="M44" s="124" t="s">
        <v>289</v>
      </c>
      <c r="N44" s="202">
        <v>1</v>
      </c>
      <c r="O44" s="124">
        <v>94</v>
      </c>
      <c r="P44" s="124">
        <v>94</v>
      </c>
      <c r="Q44" s="124">
        <v>126</v>
      </c>
      <c r="R44" s="203">
        <f t="shared" si="3"/>
        <v>1.113336</v>
      </c>
      <c r="S44" s="228">
        <f t="shared" si="1"/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 t="shared" si="2"/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192" t="s">
        <v>714</v>
      </c>
      <c r="D45" s="352" t="s">
        <v>126</v>
      </c>
      <c r="E45" s="351" t="s">
        <v>282</v>
      </c>
      <c r="F45" s="354" t="s">
        <v>728</v>
      </c>
      <c r="G45" s="370" t="s">
        <v>293</v>
      </c>
      <c r="H45" s="364">
        <v>2223</v>
      </c>
      <c r="I45" s="365" t="s">
        <v>722</v>
      </c>
      <c r="J45" s="366" t="s">
        <v>736</v>
      </c>
      <c r="K45" s="346"/>
      <c r="L45" s="198" t="s">
        <v>33</v>
      </c>
      <c r="M45" s="124" t="s">
        <v>292</v>
      </c>
      <c r="N45" s="202">
        <v>1</v>
      </c>
      <c r="O45" s="124">
        <v>30</v>
      </c>
      <c r="P45" s="124">
        <v>30</v>
      </c>
      <c r="Q45" s="124">
        <v>200</v>
      </c>
      <c r="R45" s="203">
        <f t="shared" si="3"/>
        <v>0.18</v>
      </c>
      <c r="S45" s="228">
        <f t="shared" si="1"/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 t="shared" si="2"/>
        <v>0</v>
      </c>
      <c r="AD45" s="166"/>
      <c r="AE45" s="130"/>
    </row>
    <row r="46" spans="1:31" s="20" customFormat="1" ht="12.75">
      <c r="A46" s="196" t="s">
        <v>653</v>
      </c>
      <c r="B46" s="197" t="s">
        <v>115</v>
      </c>
      <c r="C46" s="192" t="s">
        <v>714</v>
      </c>
      <c r="D46" s="352" t="s">
        <v>126</v>
      </c>
      <c r="E46" s="351" t="s">
        <v>282</v>
      </c>
      <c r="F46" s="354" t="s">
        <v>728</v>
      </c>
      <c r="G46" s="370" t="s">
        <v>294</v>
      </c>
      <c r="H46" s="364">
        <v>2223</v>
      </c>
      <c r="I46" s="365" t="s">
        <v>722</v>
      </c>
      <c r="J46" s="366" t="s">
        <v>736</v>
      </c>
      <c r="K46" s="346"/>
      <c r="L46" s="198" t="s">
        <v>33</v>
      </c>
      <c r="M46" s="124" t="s">
        <v>292</v>
      </c>
      <c r="N46" s="202">
        <v>1</v>
      </c>
      <c r="O46" s="124">
        <v>30</v>
      </c>
      <c r="P46" s="124">
        <v>30</v>
      </c>
      <c r="Q46" s="124">
        <v>200</v>
      </c>
      <c r="R46" s="203">
        <f t="shared" si="3"/>
        <v>0.18</v>
      </c>
      <c r="S46" s="228">
        <f t="shared" si="1"/>
        <v>0</v>
      </c>
      <c r="T46" s="204" t="s">
        <v>702</v>
      </c>
      <c r="U46" s="126"/>
      <c r="V46" s="126"/>
      <c r="W46" s="127"/>
      <c r="X46" s="127"/>
      <c r="Y46" s="169"/>
      <c r="Z46" s="129"/>
      <c r="AA46" s="126"/>
      <c r="AB46" s="186"/>
      <c r="AC46" s="232">
        <f t="shared" si="2"/>
        <v>0</v>
      </c>
      <c r="AD46" s="166"/>
      <c r="AE46" s="130"/>
    </row>
    <row r="47" spans="1:31" s="20" customFormat="1" ht="12.75">
      <c r="A47" s="196" t="s">
        <v>653</v>
      </c>
      <c r="B47" s="197" t="s">
        <v>115</v>
      </c>
      <c r="C47" s="192" t="s">
        <v>714</v>
      </c>
      <c r="D47" s="352" t="s">
        <v>126</v>
      </c>
      <c r="E47" s="351" t="s">
        <v>282</v>
      </c>
      <c r="F47" s="354" t="s">
        <v>728</v>
      </c>
      <c r="G47" s="370" t="s">
        <v>295</v>
      </c>
      <c r="H47" s="364">
        <v>2223</v>
      </c>
      <c r="I47" s="365" t="s">
        <v>722</v>
      </c>
      <c r="J47" s="366" t="s">
        <v>736</v>
      </c>
      <c r="K47" s="346"/>
      <c r="L47" s="198" t="s">
        <v>33</v>
      </c>
      <c r="M47" s="124" t="s">
        <v>292</v>
      </c>
      <c r="N47" s="202">
        <v>1</v>
      </c>
      <c r="O47" s="124">
        <v>30</v>
      </c>
      <c r="P47" s="124">
        <v>30</v>
      </c>
      <c r="Q47" s="124">
        <v>200</v>
      </c>
      <c r="R47" s="203">
        <f t="shared" si="3"/>
        <v>0.18</v>
      </c>
      <c r="S47" s="228">
        <f t="shared" si="1"/>
        <v>0</v>
      </c>
      <c r="T47" s="204" t="s">
        <v>702</v>
      </c>
      <c r="U47" s="126"/>
      <c r="V47" s="126"/>
      <c r="W47" s="127"/>
      <c r="X47" s="127"/>
      <c r="Y47" s="169"/>
      <c r="Z47" s="129"/>
      <c r="AA47" s="126"/>
      <c r="AB47" s="186"/>
      <c r="AC47" s="232">
        <f t="shared" si="2"/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192" t="s">
        <v>714</v>
      </c>
      <c r="D48" s="352" t="s">
        <v>126</v>
      </c>
      <c r="E48" s="351" t="s">
        <v>282</v>
      </c>
      <c r="F48" s="354" t="s">
        <v>728</v>
      </c>
      <c r="G48" s="370" t="s">
        <v>296</v>
      </c>
      <c r="H48" s="364">
        <v>2223</v>
      </c>
      <c r="I48" s="365" t="s">
        <v>722</v>
      </c>
      <c r="J48" s="366" t="s">
        <v>736</v>
      </c>
      <c r="K48" s="346"/>
      <c r="L48" s="198" t="s">
        <v>33</v>
      </c>
      <c r="M48" s="124" t="s">
        <v>292</v>
      </c>
      <c r="N48" s="202">
        <v>1</v>
      </c>
      <c r="O48" s="124">
        <v>30</v>
      </c>
      <c r="P48" s="124">
        <v>30</v>
      </c>
      <c r="Q48" s="124">
        <v>200</v>
      </c>
      <c r="R48" s="203">
        <f t="shared" si="3"/>
        <v>0.18</v>
      </c>
      <c r="S48" s="228">
        <f t="shared" si="1"/>
        <v>0</v>
      </c>
      <c r="T48" s="204" t="s">
        <v>702</v>
      </c>
      <c r="U48" s="126"/>
      <c r="V48" s="126"/>
      <c r="W48" s="127"/>
      <c r="X48" s="127"/>
      <c r="Y48" s="169"/>
      <c r="Z48" s="129"/>
      <c r="AA48" s="126"/>
      <c r="AB48" s="186"/>
      <c r="AC48" s="232">
        <f t="shared" si="2"/>
        <v>0</v>
      </c>
      <c r="AD48" s="166"/>
      <c r="AE48" s="130"/>
    </row>
    <row r="49" spans="1:31" s="20" customFormat="1" ht="12.75">
      <c r="A49" s="196" t="s">
        <v>653</v>
      </c>
      <c r="B49" s="197" t="s">
        <v>115</v>
      </c>
      <c r="C49" s="192" t="s">
        <v>714</v>
      </c>
      <c r="D49" s="352" t="s">
        <v>126</v>
      </c>
      <c r="E49" s="351" t="s">
        <v>282</v>
      </c>
      <c r="F49" s="354" t="s">
        <v>728</v>
      </c>
      <c r="G49" s="370" t="s">
        <v>297</v>
      </c>
      <c r="H49" s="364">
        <v>2223</v>
      </c>
      <c r="I49" s="365" t="s">
        <v>722</v>
      </c>
      <c r="J49" s="366" t="s">
        <v>736</v>
      </c>
      <c r="K49" s="346"/>
      <c r="L49" s="198" t="s">
        <v>33</v>
      </c>
      <c r="M49" s="124" t="s">
        <v>292</v>
      </c>
      <c r="N49" s="202">
        <v>1</v>
      </c>
      <c r="O49" s="124">
        <v>30</v>
      </c>
      <c r="P49" s="124">
        <v>30</v>
      </c>
      <c r="Q49" s="124">
        <v>200</v>
      </c>
      <c r="R49" s="203">
        <f t="shared" si="3"/>
        <v>0.18</v>
      </c>
      <c r="S49" s="228">
        <f t="shared" si="1"/>
        <v>0</v>
      </c>
      <c r="T49" s="204" t="s">
        <v>702</v>
      </c>
      <c r="U49" s="126"/>
      <c r="V49" s="126"/>
      <c r="W49" s="127"/>
      <c r="X49" s="127"/>
      <c r="Y49" s="169"/>
      <c r="Z49" s="129"/>
      <c r="AA49" s="126"/>
      <c r="AB49" s="186"/>
      <c r="AC49" s="232">
        <f t="shared" si="2"/>
        <v>0</v>
      </c>
      <c r="AD49" s="166"/>
      <c r="AE49" s="130"/>
    </row>
    <row r="50" spans="1:31" s="20" customFormat="1" ht="12.75">
      <c r="A50" s="196" t="s">
        <v>653</v>
      </c>
      <c r="B50" s="197" t="s">
        <v>115</v>
      </c>
      <c r="C50" s="192" t="s">
        <v>714</v>
      </c>
      <c r="D50" s="352" t="s">
        <v>126</v>
      </c>
      <c r="E50" s="351" t="s">
        <v>282</v>
      </c>
      <c r="F50" s="354" t="s">
        <v>728</v>
      </c>
      <c r="G50" s="370" t="s">
        <v>298</v>
      </c>
      <c r="H50" s="364">
        <v>2223</v>
      </c>
      <c r="I50" s="365" t="s">
        <v>722</v>
      </c>
      <c r="J50" s="366" t="s">
        <v>736</v>
      </c>
      <c r="K50" s="346"/>
      <c r="L50" s="198" t="s">
        <v>33</v>
      </c>
      <c r="M50" s="124" t="s">
        <v>292</v>
      </c>
      <c r="N50" s="202">
        <v>1</v>
      </c>
      <c r="O50" s="124">
        <v>30</v>
      </c>
      <c r="P50" s="124">
        <v>30</v>
      </c>
      <c r="Q50" s="124">
        <v>200</v>
      </c>
      <c r="R50" s="203">
        <f t="shared" si="3"/>
        <v>0.18</v>
      </c>
      <c r="S50" s="228">
        <f t="shared" si="1"/>
        <v>0</v>
      </c>
      <c r="T50" s="204" t="s">
        <v>702</v>
      </c>
      <c r="U50" s="126"/>
      <c r="V50" s="126"/>
      <c r="W50" s="127"/>
      <c r="X50" s="127"/>
      <c r="Y50" s="169"/>
      <c r="Z50" s="129"/>
      <c r="AA50" s="126"/>
      <c r="AB50" s="186"/>
      <c r="AC50" s="232">
        <f t="shared" si="2"/>
        <v>0</v>
      </c>
      <c r="AD50" s="166"/>
      <c r="AE50" s="130"/>
    </row>
    <row r="51" spans="1:31" s="20" customFormat="1" ht="12.75">
      <c r="A51" s="196" t="s">
        <v>653</v>
      </c>
      <c r="B51" s="197" t="s">
        <v>115</v>
      </c>
      <c r="C51" s="192" t="s">
        <v>714</v>
      </c>
      <c r="D51" s="352" t="s">
        <v>126</v>
      </c>
      <c r="E51" s="351" t="s">
        <v>282</v>
      </c>
      <c r="F51" s="354" t="s">
        <v>728</v>
      </c>
      <c r="G51" s="370" t="s">
        <v>299</v>
      </c>
      <c r="H51" s="364">
        <v>2223</v>
      </c>
      <c r="I51" s="365" t="s">
        <v>722</v>
      </c>
      <c r="J51" s="366" t="s">
        <v>736</v>
      </c>
      <c r="K51" s="346"/>
      <c r="L51" s="198" t="s">
        <v>33</v>
      </c>
      <c r="M51" s="124" t="s">
        <v>292</v>
      </c>
      <c r="N51" s="202">
        <v>1</v>
      </c>
      <c r="O51" s="124">
        <v>30</v>
      </c>
      <c r="P51" s="124">
        <v>30</v>
      </c>
      <c r="Q51" s="124">
        <v>200</v>
      </c>
      <c r="R51" s="203">
        <f t="shared" si="3"/>
        <v>0.18</v>
      </c>
      <c r="S51" s="228">
        <f t="shared" si="1"/>
        <v>0</v>
      </c>
      <c r="T51" s="204" t="s">
        <v>702</v>
      </c>
      <c r="U51" s="126"/>
      <c r="V51" s="126"/>
      <c r="W51" s="127"/>
      <c r="X51" s="127"/>
      <c r="Y51" s="169"/>
      <c r="Z51" s="129"/>
      <c r="AA51" s="126"/>
      <c r="AB51" s="186"/>
      <c r="AC51" s="232">
        <f t="shared" si="2"/>
        <v>0</v>
      </c>
      <c r="AD51" s="166"/>
      <c r="AE51" s="130"/>
    </row>
    <row r="52" spans="1:31" ht="12.75">
      <c r="A52" s="196" t="s">
        <v>653</v>
      </c>
      <c r="B52" s="197" t="s">
        <v>115</v>
      </c>
      <c r="C52" s="192" t="s">
        <v>714</v>
      </c>
      <c r="D52" s="352" t="s">
        <v>126</v>
      </c>
      <c r="E52" s="351" t="s">
        <v>282</v>
      </c>
      <c r="F52" s="354" t="s">
        <v>728</v>
      </c>
      <c r="G52" s="370" t="s">
        <v>300</v>
      </c>
      <c r="H52" s="364">
        <v>2223</v>
      </c>
      <c r="I52" s="365" t="s">
        <v>722</v>
      </c>
      <c r="J52" s="366" t="s">
        <v>736</v>
      </c>
      <c r="K52" s="346"/>
      <c r="L52" s="198" t="s">
        <v>33</v>
      </c>
      <c r="M52" s="124" t="s">
        <v>292</v>
      </c>
      <c r="N52" s="202">
        <v>1</v>
      </c>
      <c r="O52" s="124">
        <v>30</v>
      </c>
      <c r="P52" s="124">
        <v>30</v>
      </c>
      <c r="Q52" s="124">
        <v>200</v>
      </c>
      <c r="R52" s="203">
        <f t="shared" si="3"/>
        <v>0.18</v>
      </c>
      <c r="S52" s="228">
        <f t="shared" si="1"/>
        <v>0</v>
      </c>
      <c r="T52" s="204" t="s">
        <v>702</v>
      </c>
      <c r="U52" s="126"/>
      <c r="V52" s="126"/>
      <c r="W52" s="127"/>
      <c r="X52" s="127"/>
      <c r="Y52" s="169"/>
      <c r="Z52" s="129"/>
      <c r="AA52" s="126"/>
      <c r="AB52" s="186"/>
      <c r="AC52" s="232">
        <f t="shared" si="2"/>
        <v>0</v>
      </c>
      <c r="AD52" s="166"/>
      <c r="AE52" s="130"/>
    </row>
    <row r="53" spans="1:31" ht="12.75">
      <c r="A53" s="196" t="s">
        <v>653</v>
      </c>
      <c r="B53" s="197" t="s">
        <v>115</v>
      </c>
      <c r="C53" s="192" t="s">
        <v>714</v>
      </c>
      <c r="D53" s="352" t="s">
        <v>126</v>
      </c>
      <c r="E53" s="351" t="s">
        <v>282</v>
      </c>
      <c r="F53" s="354" t="s">
        <v>728</v>
      </c>
      <c r="G53" s="370" t="s">
        <v>301</v>
      </c>
      <c r="H53" s="364">
        <v>2223</v>
      </c>
      <c r="I53" s="365" t="s">
        <v>722</v>
      </c>
      <c r="J53" s="366" t="s">
        <v>736</v>
      </c>
      <c r="K53" s="346"/>
      <c r="L53" s="198" t="s">
        <v>33</v>
      </c>
      <c r="M53" s="124" t="s">
        <v>292</v>
      </c>
      <c r="N53" s="202">
        <v>1</v>
      </c>
      <c r="O53" s="124">
        <v>30</v>
      </c>
      <c r="P53" s="124">
        <v>30</v>
      </c>
      <c r="Q53" s="124">
        <v>200</v>
      </c>
      <c r="R53" s="203">
        <f t="shared" si="3"/>
        <v>0.18</v>
      </c>
      <c r="S53" s="228">
        <f t="shared" si="1"/>
        <v>0</v>
      </c>
      <c r="T53" s="204" t="s">
        <v>702</v>
      </c>
      <c r="U53" s="126"/>
      <c r="V53" s="126"/>
      <c r="W53" s="127"/>
      <c r="X53" s="127"/>
      <c r="Y53" s="169"/>
      <c r="Z53" s="129"/>
      <c r="AA53" s="126"/>
      <c r="AB53" s="186"/>
      <c r="AC53" s="232">
        <f t="shared" si="2"/>
        <v>0</v>
      </c>
      <c r="AD53" s="166"/>
      <c r="AE53" s="130"/>
    </row>
    <row r="54" spans="1:31" ht="12.75">
      <c r="A54" s="196" t="s">
        <v>653</v>
      </c>
      <c r="B54" s="197" t="s">
        <v>115</v>
      </c>
      <c r="C54" s="192" t="s">
        <v>714</v>
      </c>
      <c r="D54" s="352" t="s">
        <v>126</v>
      </c>
      <c r="E54" s="351" t="s">
        <v>282</v>
      </c>
      <c r="F54" s="354" t="s">
        <v>728</v>
      </c>
      <c r="G54" s="370" t="s">
        <v>302</v>
      </c>
      <c r="H54" s="364">
        <v>2223</v>
      </c>
      <c r="I54" s="365" t="s">
        <v>722</v>
      </c>
      <c r="J54" s="366" t="s">
        <v>736</v>
      </c>
      <c r="K54" s="346"/>
      <c r="L54" s="198" t="s">
        <v>33</v>
      </c>
      <c r="M54" s="124" t="s">
        <v>292</v>
      </c>
      <c r="N54" s="202">
        <v>1</v>
      </c>
      <c r="O54" s="124">
        <v>30</v>
      </c>
      <c r="P54" s="124">
        <v>30</v>
      </c>
      <c r="Q54" s="124">
        <v>200</v>
      </c>
      <c r="R54" s="203">
        <f t="shared" si="3"/>
        <v>0.18</v>
      </c>
      <c r="S54" s="228">
        <f t="shared" si="1"/>
        <v>0</v>
      </c>
      <c r="T54" s="204" t="s">
        <v>702</v>
      </c>
      <c r="U54" s="126"/>
      <c r="V54" s="126"/>
      <c r="W54" s="127"/>
      <c r="X54" s="127"/>
      <c r="Y54" s="169"/>
      <c r="Z54" s="129"/>
      <c r="AA54" s="126"/>
      <c r="AB54" s="186"/>
      <c r="AC54" s="232">
        <f t="shared" si="2"/>
        <v>0</v>
      </c>
      <c r="AD54" s="166"/>
      <c r="AE54" s="130"/>
    </row>
    <row r="55" spans="1:31" ht="12.75">
      <c r="A55" s="196" t="s">
        <v>653</v>
      </c>
      <c r="B55" s="197" t="s">
        <v>115</v>
      </c>
      <c r="C55" s="192" t="s">
        <v>714</v>
      </c>
      <c r="D55" s="352" t="s">
        <v>126</v>
      </c>
      <c r="E55" s="351" t="s">
        <v>282</v>
      </c>
      <c r="F55" s="354" t="s">
        <v>728</v>
      </c>
      <c r="G55" s="370" t="s">
        <v>303</v>
      </c>
      <c r="H55" s="364">
        <v>2223</v>
      </c>
      <c r="I55" s="365" t="s">
        <v>722</v>
      </c>
      <c r="J55" s="366" t="s">
        <v>736</v>
      </c>
      <c r="K55" s="346"/>
      <c r="L55" s="198" t="s">
        <v>33</v>
      </c>
      <c r="M55" s="124" t="s">
        <v>292</v>
      </c>
      <c r="N55" s="202">
        <v>1</v>
      </c>
      <c r="O55" s="124">
        <v>30</v>
      </c>
      <c r="P55" s="124">
        <v>30</v>
      </c>
      <c r="Q55" s="124">
        <v>200</v>
      </c>
      <c r="R55" s="203">
        <f t="shared" si="3"/>
        <v>0.18</v>
      </c>
      <c r="S55" s="228">
        <f aca="true" t="shared" si="4" ref="S55:S86">IF(T55="O",R55,0)</f>
        <v>0</v>
      </c>
      <c r="T55" s="204" t="s">
        <v>702</v>
      </c>
      <c r="U55" s="126"/>
      <c r="V55" s="126"/>
      <c r="W55" s="127"/>
      <c r="X55" s="127"/>
      <c r="Y55" s="169"/>
      <c r="Z55" s="129"/>
      <c r="AA55" s="126"/>
      <c r="AB55" s="186"/>
      <c r="AC55" s="232">
        <f aca="true" t="shared" si="5" ref="AC55:AC86">IF(AD55="O",AB55,0)</f>
        <v>0</v>
      </c>
      <c r="AD55" s="166"/>
      <c r="AE55" s="130"/>
    </row>
    <row r="56" spans="1:31" ht="12.75">
      <c r="A56" s="196" t="s">
        <v>653</v>
      </c>
      <c r="B56" s="197" t="s">
        <v>115</v>
      </c>
      <c r="C56" s="192" t="s">
        <v>714</v>
      </c>
      <c r="D56" s="352" t="s">
        <v>126</v>
      </c>
      <c r="E56" s="351" t="s">
        <v>282</v>
      </c>
      <c r="F56" s="354" t="s">
        <v>728</v>
      </c>
      <c r="G56" s="370" t="s">
        <v>304</v>
      </c>
      <c r="H56" s="364">
        <v>2223</v>
      </c>
      <c r="I56" s="365" t="s">
        <v>722</v>
      </c>
      <c r="J56" s="366" t="s">
        <v>736</v>
      </c>
      <c r="K56" s="346"/>
      <c r="L56" s="198" t="s">
        <v>33</v>
      </c>
      <c r="M56" s="124" t="s">
        <v>292</v>
      </c>
      <c r="N56" s="202">
        <v>1</v>
      </c>
      <c r="O56" s="124">
        <v>30</v>
      </c>
      <c r="P56" s="124">
        <v>30</v>
      </c>
      <c r="Q56" s="124">
        <v>200</v>
      </c>
      <c r="R56" s="203">
        <f t="shared" si="3"/>
        <v>0.18</v>
      </c>
      <c r="S56" s="228">
        <f t="shared" si="4"/>
        <v>0</v>
      </c>
      <c r="T56" s="204" t="s">
        <v>702</v>
      </c>
      <c r="U56" s="126"/>
      <c r="V56" s="126"/>
      <c r="W56" s="127"/>
      <c r="X56" s="127"/>
      <c r="Y56" s="169"/>
      <c r="Z56" s="129"/>
      <c r="AA56" s="126"/>
      <c r="AB56" s="186"/>
      <c r="AC56" s="232">
        <f t="shared" si="5"/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192" t="s">
        <v>714</v>
      </c>
      <c r="D57" s="352" t="s">
        <v>126</v>
      </c>
      <c r="E57" s="351" t="s">
        <v>282</v>
      </c>
      <c r="F57" s="354" t="s">
        <v>728</v>
      </c>
      <c r="G57" s="370" t="s">
        <v>305</v>
      </c>
      <c r="H57" s="364">
        <v>2223</v>
      </c>
      <c r="I57" s="365" t="s">
        <v>722</v>
      </c>
      <c r="J57" s="366" t="s">
        <v>736</v>
      </c>
      <c r="K57" s="346"/>
      <c r="L57" s="198" t="s">
        <v>33</v>
      </c>
      <c r="M57" s="124" t="s">
        <v>292</v>
      </c>
      <c r="N57" s="202">
        <v>1</v>
      </c>
      <c r="O57" s="124">
        <v>30</v>
      </c>
      <c r="P57" s="124">
        <v>30</v>
      </c>
      <c r="Q57" s="124">
        <v>200</v>
      </c>
      <c r="R57" s="203">
        <f t="shared" si="3"/>
        <v>0.18</v>
      </c>
      <c r="S57" s="228">
        <f t="shared" si="4"/>
        <v>0</v>
      </c>
      <c r="T57" s="204" t="s">
        <v>702</v>
      </c>
      <c r="U57" s="126"/>
      <c r="V57" s="126"/>
      <c r="W57" s="127"/>
      <c r="X57" s="127"/>
      <c r="Y57" s="169"/>
      <c r="Z57" s="129"/>
      <c r="AA57" s="126"/>
      <c r="AB57" s="186"/>
      <c r="AC57" s="232">
        <f t="shared" si="5"/>
        <v>0</v>
      </c>
      <c r="AD57" s="166"/>
      <c r="AE57" s="130"/>
    </row>
    <row r="58" spans="1:31" ht="12.75">
      <c r="A58" s="196" t="s">
        <v>653</v>
      </c>
      <c r="B58" s="197" t="s">
        <v>115</v>
      </c>
      <c r="C58" s="192" t="s">
        <v>714</v>
      </c>
      <c r="D58" s="352" t="s">
        <v>126</v>
      </c>
      <c r="E58" s="351" t="s">
        <v>282</v>
      </c>
      <c r="F58" s="354" t="s">
        <v>728</v>
      </c>
      <c r="G58" s="370" t="s">
        <v>306</v>
      </c>
      <c r="H58" s="364">
        <v>2223</v>
      </c>
      <c r="I58" s="365" t="s">
        <v>722</v>
      </c>
      <c r="J58" s="366" t="s">
        <v>736</v>
      </c>
      <c r="K58" s="346"/>
      <c r="L58" s="198" t="s">
        <v>33</v>
      </c>
      <c r="M58" s="124" t="s">
        <v>292</v>
      </c>
      <c r="N58" s="202">
        <v>1</v>
      </c>
      <c r="O58" s="124">
        <v>30</v>
      </c>
      <c r="P58" s="124">
        <v>30</v>
      </c>
      <c r="Q58" s="124">
        <v>200</v>
      </c>
      <c r="R58" s="203">
        <f t="shared" si="3"/>
        <v>0.18</v>
      </c>
      <c r="S58" s="228">
        <f t="shared" si="4"/>
        <v>0</v>
      </c>
      <c r="T58" s="204" t="s">
        <v>702</v>
      </c>
      <c r="U58" s="126"/>
      <c r="V58" s="126"/>
      <c r="W58" s="127"/>
      <c r="X58" s="127"/>
      <c r="Y58" s="169"/>
      <c r="Z58" s="129"/>
      <c r="AA58" s="126"/>
      <c r="AB58" s="186"/>
      <c r="AC58" s="232">
        <f t="shared" si="5"/>
        <v>0</v>
      </c>
      <c r="AD58" s="166"/>
      <c r="AE58" s="130"/>
    </row>
    <row r="59" spans="1:31" ht="12.75">
      <c r="A59" s="196" t="s">
        <v>653</v>
      </c>
      <c r="B59" s="197" t="s">
        <v>115</v>
      </c>
      <c r="C59" s="192" t="s">
        <v>714</v>
      </c>
      <c r="D59" s="352" t="s">
        <v>126</v>
      </c>
      <c r="E59" s="351" t="s">
        <v>282</v>
      </c>
      <c r="F59" s="354" t="s">
        <v>728</v>
      </c>
      <c r="G59" s="370" t="s">
        <v>307</v>
      </c>
      <c r="H59" s="364">
        <v>2223</v>
      </c>
      <c r="I59" s="365" t="s">
        <v>722</v>
      </c>
      <c r="J59" s="366" t="s">
        <v>736</v>
      </c>
      <c r="K59" s="346"/>
      <c r="L59" s="198" t="s">
        <v>33</v>
      </c>
      <c r="M59" s="124" t="s">
        <v>292</v>
      </c>
      <c r="N59" s="202">
        <v>1</v>
      </c>
      <c r="O59" s="124">
        <v>30</v>
      </c>
      <c r="P59" s="124">
        <v>30</v>
      </c>
      <c r="Q59" s="124">
        <v>200</v>
      </c>
      <c r="R59" s="203">
        <f t="shared" si="3"/>
        <v>0.18</v>
      </c>
      <c r="S59" s="228">
        <f t="shared" si="4"/>
        <v>0</v>
      </c>
      <c r="T59" s="204" t="s">
        <v>702</v>
      </c>
      <c r="U59" s="126"/>
      <c r="V59" s="126"/>
      <c r="W59" s="127"/>
      <c r="X59" s="127"/>
      <c r="Y59" s="169"/>
      <c r="Z59" s="129"/>
      <c r="AA59" s="126"/>
      <c r="AB59" s="186"/>
      <c r="AC59" s="232">
        <f t="shared" si="5"/>
        <v>0</v>
      </c>
      <c r="AD59" s="166"/>
      <c r="AE59" s="130"/>
    </row>
    <row r="60" spans="1:31" ht="12.75">
      <c r="A60" s="196" t="s">
        <v>653</v>
      </c>
      <c r="B60" s="197" t="s">
        <v>115</v>
      </c>
      <c r="C60" s="192" t="s">
        <v>714</v>
      </c>
      <c r="D60" s="352" t="s">
        <v>126</v>
      </c>
      <c r="E60" s="351" t="s">
        <v>282</v>
      </c>
      <c r="F60" s="354" t="s">
        <v>728</v>
      </c>
      <c r="G60" s="370" t="s">
        <v>308</v>
      </c>
      <c r="H60" s="364">
        <v>2223</v>
      </c>
      <c r="I60" s="365" t="s">
        <v>722</v>
      </c>
      <c r="J60" s="366" t="s">
        <v>736</v>
      </c>
      <c r="K60" s="346"/>
      <c r="L60" s="198" t="s">
        <v>33</v>
      </c>
      <c r="M60" s="124" t="s">
        <v>292</v>
      </c>
      <c r="N60" s="202">
        <v>1</v>
      </c>
      <c r="O60" s="124">
        <v>30</v>
      </c>
      <c r="P60" s="124">
        <v>30</v>
      </c>
      <c r="Q60" s="124">
        <v>200</v>
      </c>
      <c r="R60" s="203">
        <f t="shared" si="3"/>
        <v>0.18</v>
      </c>
      <c r="S60" s="228">
        <f t="shared" si="4"/>
        <v>0</v>
      </c>
      <c r="T60" s="204" t="s">
        <v>702</v>
      </c>
      <c r="U60" s="126"/>
      <c r="V60" s="126"/>
      <c r="W60" s="127"/>
      <c r="X60" s="127"/>
      <c r="Y60" s="169"/>
      <c r="Z60" s="129"/>
      <c r="AA60" s="126"/>
      <c r="AB60" s="186"/>
      <c r="AC60" s="232">
        <f t="shared" si="5"/>
        <v>0</v>
      </c>
      <c r="AD60" s="166"/>
      <c r="AE60" s="130"/>
    </row>
    <row r="61" spans="1:31" ht="12.75">
      <c r="A61" s="196" t="s">
        <v>653</v>
      </c>
      <c r="B61" s="197" t="s">
        <v>115</v>
      </c>
      <c r="C61" s="192" t="s">
        <v>714</v>
      </c>
      <c r="D61" s="352" t="s">
        <v>126</v>
      </c>
      <c r="E61" s="351" t="s">
        <v>282</v>
      </c>
      <c r="F61" s="354" t="s">
        <v>728</v>
      </c>
      <c r="G61" s="370" t="s">
        <v>309</v>
      </c>
      <c r="H61" s="364">
        <v>2223</v>
      </c>
      <c r="I61" s="365" t="s">
        <v>722</v>
      </c>
      <c r="J61" s="366" t="s">
        <v>736</v>
      </c>
      <c r="K61" s="346"/>
      <c r="L61" s="198" t="s">
        <v>33</v>
      </c>
      <c r="M61" s="124" t="s">
        <v>292</v>
      </c>
      <c r="N61" s="202">
        <v>1</v>
      </c>
      <c r="O61" s="124">
        <v>30</v>
      </c>
      <c r="P61" s="124">
        <v>30</v>
      </c>
      <c r="Q61" s="124">
        <v>200</v>
      </c>
      <c r="R61" s="203">
        <f t="shared" si="3"/>
        <v>0.18</v>
      </c>
      <c r="S61" s="228">
        <f t="shared" si="4"/>
        <v>0</v>
      </c>
      <c r="T61" s="204" t="s">
        <v>702</v>
      </c>
      <c r="U61" s="126"/>
      <c r="V61" s="126"/>
      <c r="W61" s="127"/>
      <c r="X61" s="127"/>
      <c r="Y61" s="169"/>
      <c r="Z61" s="129"/>
      <c r="AA61" s="126"/>
      <c r="AB61" s="186"/>
      <c r="AC61" s="232">
        <f t="shared" si="5"/>
        <v>0</v>
      </c>
      <c r="AD61" s="166"/>
      <c r="AE61" s="130"/>
    </row>
    <row r="62" spans="1:31" ht="12.75">
      <c r="A62" s="196" t="s">
        <v>653</v>
      </c>
      <c r="B62" s="197" t="s">
        <v>115</v>
      </c>
      <c r="C62" s="192" t="s">
        <v>714</v>
      </c>
      <c r="D62" s="352" t="s">
        <v>126</v>
      </c>
      <c r="E62" s="351" t="s">
        <v>282</v>
      </c>
      <c r="F62" s="354" t="s">
        <v>728</v>
      </c>
      <c r="G62" s="370" t="s">
        <v>310</v>
      </c>
      <c r="H62" s="364">
        <v>2223</v>
      </c>
      <c r="I62" s="365" t="s">
        <v>722</v>
      </c>
      <c r="J62" s="366" t="s">
        <v>736</v>
      </c>
      <c r="K62" s="346"/>
      <c r="L62" s="198" t="s">
        <v>33</v>
      </c>
      <c r="M62" s="124" t="s">
        <v>292</v>
      </c>
      <c r="N62" s="202">
        <v>1</v>
      </c>
      <c r="O62" s="124">
        <v>30</v>
      </c>
      <c r="P62" s="124">
        <v>30</v>
      </c>
      <c r="Q62" s="124">
        <v>200</v>
      </c>
      <c r="R62" s="203">
        <f t="shared" si="3"/>
        <v>0.18</v>
      </c>
      <c r="S62" s="228">
        <f t="shared" si="4"/>
        <v>0</v>
      </c>
      <c r="T62" s="204" t="s">
        <v>702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5"/>
        <v>0</v>
      </c>
      <c r="AD62" s="166"/>
      <c r="AE62" s="130"/>
    </row>
    <row r="63" spans="1:31" ht="12.75">
      <c r="A63" s="196" t="s">
        <v>653</v>
      </c>
      <c r="B63" s="197" t="s">
        <v>115</v>
      </c>
      <c r="C63" s="192" t="s">
        <v>714</v>
      </c>
      <c r="D63" s="352" t="s">
        <v>126</v>
      </c>
      <c r="E63" s="351" t="s">
        <v>282</v>
      </c>
      <c r="F63" s="354" t="s">
        <v>728</v>
      </c>
      <c r="G63" s="370" t="s">
        <v>311</v>
      </c>
      <c r="H63" s="364">
        <v>2223</v>
      </c>
      <c r="I63" s="365" t="s">
        <v>722</v>
      </c>
      <c r="J63" s="366" t="s">
        <v>736</v>
      </c>
      <c r="K63" s="346"/>
      <c r="L63" s="198" t="s">
        <v>33</v>
      </c>
      <c r="M63" s="124" t="s">
        <v>292</v>
      </c>
      <c r="N63" s="202">
        <v>1</v>
      </c>
      <c r="O63" s="124">
        <v>30</v>
      </c>
      <c r="P63" s="124">
        <v>30</v>
      </c>
      <c r="Q63" s="124">
        <v>200</v>
      </c>
      <c r="R63" s="203">
        <f t="shared" si="3"/>
        <v>0.18</v>
      </c>
      <c r="S63" s="228">
        <f t="shared" si="4"/>
        <v>0</v>
      </c>
      <c r="T63" s="204" t="s">
        <v>702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5"/>
        <v>0</v>
      </c>
      <c r="AD63" s="166"/>
      <c r="AE63" s="130"/>
    </row>
    <row r="64" spans="1:31" ht="12.75">
      <c r="A64" s="196" t="s">
        <v>653</v>
      </c>
      <c r="B64" s="197" t="s">
        <v>115</v>
      </c>
      <c r="C64" s="192" t="s">
        <v>714</v>
      </c>
      <c r="D64" s="352" t="s">
        <v>126</v>
      </c>
      <c r="E64" s="351" t="s">
        <v>282</v>
      </c>
      <c r="F64" s="354" t="s">
        <v>728</v>
      </c>
      <c r="G64" s="370" t="s">
        <v>312</v>
      </c>
      <c r="H64" s="364">
        <v>2223</v>
      </c>
      <c r="I64" s="365" t="s">
        <v>722</v>
      </c>
      <c r="J64" s="366" t="s">
        <v>736</v>
      </c>
      <c r="K64" s="346"/>
      <c r="L64" s="198" t="s">
        <v>33</v>
      </c>
      <c r="M64" s="124" t="s">
        <v>292</v>
      </c>
      <c r="N64" s="202">
        <v>1</v>
      </c>
      <c r="O64" s="124">
        <v>30</v>
      </c>
      <c r="P64" s="124">
        <v>30</v>
      </c>
      <c r="Q64" s="124">
        <v>200</v>
      </c>
      <c r="R64" s="203">
        <f t="shared" si="3"/>
        <v>0.18</v>
      </c>
      <c r="S64" s="228">
        <f t="shared" si="4"/>
        <v>0</v>
      </c>
      <c r="T64" s="204" t="s">
        <v>702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5"/>
        <v>0</v>
      </c>
      <c r="AD64" s="166"/>
      <c r="AE64" s="130"/>
    </row>
    <row r="65" spans="1:31" ht="12.75">
      <c r="A65" s="196" t="s">
        <v>653</v>
      </c>
      <c r="B65" s="197" t="s">
        <v>115</v>
      </c>
      <c r="C65" s="192" t="s">
        <v>714</v>
      </c>
      <c r="D65" s="352" t="s">
        <v>126</v>
      </c>
      <c r="E65" s="351" t="s">
        <v>282</v>
      </c>
      <c r="F65" s="354" t="s">
        <v>728</v>
      </c>
      <c r="G65" s="370" t="s">
        <v>313</v>
      </c>
      <c r="H65" s="364">
        <v>2223</v>
      </c>
      <c r="I65" s="365" t="s">
        <v>722</v>
      </c>
      <c r="J65" s="366" t="s">
        <v>736</v>
      </c>
      <c r="K65" s="346"/>
      <c r="L65" s="198" t="s">
        <v>33</v>
      </c>
      <c r="M65" s="124" t="s">
        <v>292</v>
      </c>
      <c r="N65" s="202">
        <v>1</v>
      </c>
      <c r="O65" s="124">
        <v>30</v>
      </c>
      <c r="P65" s="124">
        <v>30</v>
      </c>
      <c r="Q65" s="124">
        <v>200</v>
      </c>
      <c r="R65" s="203">
        <f t="shared" si="3"/>
        <v>0.18</v>
      </c>
      <c r="S65" s="228">
        <f t="shared" si="4"/>
        <v>0</v>
      </c>
      <c r="T65" s="204" t="s">
        <v>702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5"/>
        <v>0</v>
      </c>
      <c r="AD65" s="166"/>
      <c r="AE65" s="130"/>
    </row>
    <row r="66" spans="1:31" ht="12.75">
      <c r="A66" s="196" t="s">
        <v>653</v>
      </c>
      <c r="B66" s="197" t="s">
        <v>115</v>
      </c>
      <c r="C66" s="192" t="s">
        <v>714</v>
      </c>
      <c r="D66" s="352" t="s">
        <v>126</v>
      </c>
      <c r="E66" s="351" t="s">
        <v>282</v>
      </c>
      <c r="F66" s="354" t="s">
        <v>728</v>
      </c>
      <c r="G66" s="370" t="s">
        <v>314</v>
      </c>
      <c r="H66" s="364">
        <v>2223</v>
      </c>
      <c r="I66" s="365" t="s">
        <v>722</v>
      </c>
      <c r="J66" s="366" t="s">
        <v>736</v>
      </c>
      <c r="K66" s="346"/>
      <c r="L66" s="198" t="s">
        <v>33</v>
      </c>
      <c r="M66" s="124" t="s">
        <v>292</v>
      </c>
      <c r="N66" s="202">
        <v>1</v>
      </c>
      <c r="O66" s="124">
        <v>30</v>
      </c>
      <c r="P66" s="124">
        <v>30</v>
      </c>
      <c r="Q66" s="124">
        <v>200</v>
      </c>
      <c r="R66" s="203">
        <f t="shared" si="3"/>
        <v>0.18</v>
      </c>
      <c r="S66" s="228">
        <f t="shared" si="4"/>
        <v>0</v>
      </c>
      <c r="T66" s="204" t="s">
        <v>702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5"/>
        <v>0</v>
      </c>
      <c r="AD66" s="166"/>
      <c r="AE66" s="130"/>
    </row>
    <row r="67" spans="1:31" ht="12.75">
      <c r="A67" s="196" t="s">
        <v>653</v>
      </c>
      <c r="B67" s="197" t="s">
        <v>115</v>
      </c>
      <c r="C67" s="192" t="s">
        <v>714</v>
      </c>
      <c r="D67" s="352" t="s">
        <v>126</v>
      </c>
      <c r="E67" s="351" t="s">
        <v>282</v>
      </c>
      <c r="F67" s="354" t="s">
        <v>728</v>
      </c>
      <c r="G67" s="370" t="s">
        <v>315</v>
      </c>
      <c r="H67" s="364">
        <v>2223</v>
      </c>
      <c r="I67" s="365" t="s">
        <v>722</v>
      </c>
      <c r="J67" s="366" t="s">
        <v>736</v>
      </c>
      <c r="K67" s="346"/>
      <c r="L67" s="198" t="s">
        <v>33</v>
      </c>
      <c r="M67" s="124" t="s">
        <v>292</v>
      </c>
      <c r="N67" s="202">
        <v>1</v>
      </c>
      <c r="O67" s="124">
        <v>30</v>
      </c>
      <c r="P67" s="124">
        <v>30</v>
      </c>
      <c r="Q67" s="124">
        <v>200</v>
      </c>
      <c r="R67" s="203">
        <f t="shared" si="3"/>
        <v>0.18</v>
      </c>
      <c r="S67" s="228">
        <f t="shared" si="4"/>
        <v>0</v>
      </c>
      <c r="T67" s="204" t="s">
        <v>702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5"/>
        <v>0</v>
      </c>
      <c r="AD67" s="166"/>
      <c r="AE67" s="130"/>
    </row>
    <row r="68" spans="1:31" ht="12.75">
      <c r="A68" s="196" t="s">
        <v>653</v>
      </c>
      <c r="B68" s="197" t="s">
        <v>115</v>
      </c>
      <c r="C68" s="192" t="s">
        <v>714</v>
      </c>
      <c r="D68" s="352" t="s">
        <v>126</v>
      </c>
      <c r="E68" s="351" t="s">
        <v>282</v>
      </c>
      <c r="F68" s="354" t="s">
        <v>728</v>
      </c>
      <c r="G68" s="370" t="s">
        <v>316</v>
      </c>
      <c r="H68" s="364">
        <v>2223</v>
      </c>
      <c r="I68" s="365" t="s">
        <v>722</v>
      </c>
      <c r="J68" s="366" t="s">
        <v>736</v>
      </c>
      <c r="K68" s="346"/>
      <c r="L68" s="198" t="s">
        <v>33</v>
      </c>
      <c r="M68" s="124" t="s">
        <v>292</v>
      </c>
      <c r="N68" s="202">
        <v>1</v>
      </c>
      <c r="O68" s="124">
        <v>30</v>
      </c>
      <c r="P68" s="124">
        <v>30</v>
      </c>
      <c r="Q68" s="124">
        <v>200</v>
      </c>
      <c r="R68" s="203">
        <f t="shared" si="3"/>
        <v>0.18</v>
      </c>
      <c r="S68" s="228">
        <f t="shared" si="4"/>
        <v>0</v>
      </c>
      <c r="T68" s="204" t="s">
        <v>702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5"/>
        <v>0</v>
      </c>
      <c r="AD68" s="166"/>
      <c r="AE68" s="130"/>
    </row>
    <row r="69" spans="1:31" ht="12.75">
      <c r="A69" s="196" t="s">
        <v>653</v>
      </c>
      <c r="B69" s="197" t="s">
        <v>115</v>
      </c>
      <c r="C69" s="192" t="s">
        <v>714</v>
      </c>
      <c r="D69" s="352" t="s">
        <v>126</v>
      </c>
      <c r="E69" s="351" t="s">
        <v>282</v>
      </c>
      <c r="F69" s="354" t="s">
        <v>728</v>
      </c>
      <c r="G69" s="370" t="s">
        <v>317</v>
      </c>
      <c r="H69" s="364">
        <v>2223</v>
      </c>
      <c r="I69" s="365" t="s">
        <v>722</v>
      </c>
      <c r="J69" s="366" t="s">
        <v>736</v>
      </c>
      <c r="K69" s="346"/>
      <c r="L69" s="198" t="s">
        <v>33</v>
      </c>
      <c r="M69" s="124" t="s">
        <v>292</v>
      </c>
      <c r="N69" s="202">
        <v>1</v>
      </c>
      <c r="O69" s="124">
        <v>30</v>
      </c>
      <c r="P69" s="124">
        <v>30</v>
      </c>
      <c r="Q69" s="124">
        <v>200</v>
      </c>
      <c r="R69" s="203">
        <f t="shared" si="3"/>
        <v>0.18</v>
      </c>
      <c r="S69" s="228">
        <f t="shared" si="4"/>
        <v>0</v>
      </c>
      <c r="T69" s="204" t="s">
        <v>702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5"/>
        <v>0</v>
      </c>
      <c r="AD69" s="166"/>
      <c r="AE69" s="130"/>
    </row>
    <row r="70" spans="1:31" ht="12.75">
      <c r="A70" s="196" t="s">
        <v>653</v>
      </c>
      <c r="B70" s="197" t="s">
        <v>115</v>
      </c>
      <c r="C70" s="192" t="s">
        <v>714</v>
      </c>
      <c r="D70" s="352" t="s">
        <v>126</v>
      </c>
      <c r="E70" s="351" t="s">
        <v>282</v>
      </c>
      <c r="F70" s="354" t="s">
        <v>728</v>
      </c>
      <c r="G70" s="370" t="s">
        <v>318</v>
      </c>
      <c r="H70" s="364">
        <v>2223</v>
      </c>
      <c r="I70" s="365" t="s">
        <v>722</v>
      </c>
      <c r="J70" s="366" t="s">
        <v>736</v>
      </c>
      <c r="K70" s="346"/>
      <c r="L70" s="198" t="s">
        <v>33</v>
      </c>
      <c r="M70" s="124" t="s">
        <v>292</v>
      </c>
      <c r="N70" s="202">
        <v>1</v>
      </c>
      <c r="O70" s="124">
        <v>30</v>
      </c>
      <c r="P70" s="124">
        <v>30</v>
      </c>
      <c r="Q70" s="124">
        <v>200</v>
      </c>
      <c r="R70" s="203">
        <f t="shared" si="3"/>
        <v>0.18</v>
      </c>
      <c r="S70" s="228">
        <f t="shared" si="4"/>
        <v>0</v>
      </c>
      <c r="T70" s="204" t="s">
        <v>702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5"/>
        <v>0</v>
      </c>
      <c r="AD70" s="166"/>
      <c r="AE70" s="130"/>
    </row>
    <row r="71" spans="1:31" ht="12.75">
      <c r="A71" s="196" t="s">
        <v>653</v>
      </c>
      <c r="B71" s="197" t="s">
        <v>115</v>
      </c>
      <c r="C71" s="192" t="s">
        <v>714</v>
      </c>
      <c r="D71" s="352" t="s">
        <v>126</v>
      </c>
      <c r="E71" s="351" t="s">
        <v>282</v>
      </c>
      <c r="F71" s="354" t="s">
        <v>728</v>
      </c>
      <c r="G71" s="370" t="s">
        <v>319</v>
      </c>
      <c r="H71" s="364">
        <v>2223</v>
      </c>
      <c r="I71" s="365" t="s">
        <v>722</v>
      </c>
      <c r="J71" s="366" t="s">
        <v>736</v>
      </c>
      <c r="K71" s="346"/>
      <c r="L71" s="198" t="s">
        <v>33</v>
      </c>
      <c r="M71" s="124" t="s">
        <v>292</v>
      </c>
      <c r="N71" s="202">
        <v>1</v>
      </c>
      <c r="O71" s="124">
        <v>30</v>
      </c>
      <c r="P71" s="124">
        <v>30</v>
      </c>
      <c r="Q71" s="124">
        <v>200</v>
      </c>
      <c r="R71" s="203">
        <f t="shared" si="3"/>
        <v>0.18</v>
      </c>
      <c r="S71" s="228">
        <f t="shared" si="4"/>
        <v>0</v>
      </c>
      <c r="T71" s="204" t="s">
        <v>702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5"/>
        <v>0</v>
      </c>
      <c r="AD71" s="166"/>
      <c r="AE71" s="130"/>
    </row>
    <row r="72" spans="1:31" ht="12.75">
      <c r="A72" s="196" t="s">
        <v>653</v>
      </c>
      <c r="B72" s="197" t="s">
        <v>115</v>
      </c>
      <c r="C72" s="192" t="s">
        <v>714</v>
      </c>
      <c r="D72" s="352" t="s">
        <v>126</v>
      </c>
      <c r="E72" s="351" t="s">
        <v>282</v>
      </c>
      <c r="F72" s="354" t="s">
        <v>721</v>
      </c>
      <c r="G72" s="370" t="s">
        <v>323</v>
      </c>
      <c r="H72" s="349">
        <v>1222</v>
      </c>
      <c r="I72" s="354" t="s">
        <v>722</v>
      </c>
      <c r="J72" s="362" t="s">
        <v>723</v>
      </c>
      <c r="K72" s="346"/>
      <c r="L72" s="198" t="s">
        <v>33</v>
      </c>
      <c r="M72" s="124" t="s">
        <v>320</v>
      </c>
      <c r="N72" s="202">
        <v>1</v>
      </c>
      <c r="O72" s="124">
        <v>95</v>
      </c>
      <c r="P72" s="124">
        <v>90</v>
      </c>
      <c r="Q72" s="124">
        <v>130</v>
      </c>
      <c r="R72" s="203">
        <f t="shared" si="3"/>
        <v>1.1115</v>
      </c>
      <c r="S72" s="228">
        <f t="shared" si="4"/>
        <v>0</v>
      </c>
      <c r="T72" s="204" t="s">
        <v>702</v>
      </c>
      <c r="U72" s="126"/>
      <c r="V72" s="126" t="s">
        <v>102</v>
      </c>
      <c r="W72" s="127"/>
      <c r="X72" s="127"/>
      <c r="Y72" s="169"/>
      <c r="Z72" s="129"/>
      <c r="AA72" s="126"/>
      <c r="AB72" s="186"/>
      <c r="AC72" s="232">
        <f t="shared" si="5"/>
        <v>0</v>
      </c>
      <c r="AD72" s="166"/>
      <c r="AE72" s="130"/>
    </row>
    <row r="73" spans="1:31" ht="12.75">
      <c r="A73" s="196" t="s">
        <v>653</v>
      </c>
      <c r="B73" s="197" t="s">
        <v>115</v>
      </c>
      <c r="C73" s="192" t="s">
        <v>714</v>
      </c>
      <c r="D73" s="352" t="s">
        <v>126</v>
      </c>
      <c r="E73" s="351" t="s">
        <v>282</v>
      </c>
      <c r="F73" s="354"/>
      <c r="G73" s="370" t="s">
        <v>324</v>
      </c>
      <c r="H73" s="349"/>
      <c r="I73" s="348"/>
      <c r="J73" s="362"/>
      <c r="K73" s="346" t="s">
        <v>726</v>
      </c>
      <c r="L73" s="198" t="s">
        <v>33</v>
      </c>
      <c r="M73" s="124" t="s">
        <v>321</v>
      </c>
      <c r="N73" s="202">
        <v>1</v>
      </c>
      <c r="O73" s="124"/>
      <c r="P73" s="124"/>
      <c r="Q73" s="124"/>
      <c r="R73" s="125"/>
      <c r="S73" s="228">
        <f t="shared" si="4"/>
        <v>0</v>
      </c>
      <c r="T73" s="204" t="s">
        <v>702</v>
      </c>
      <c r="U73" s="126"/>
      <c r="V73" s="126"/>
      <c r="W73" s="127"/>
      <c r="X73" s="127"/>
      <c r="Y73" s="169"/>
      <c r="Z73" s="129"/>
      <c r="AA73" s="126"/>
      <c r="AB73" s="186"/>
      <c r="AC73" s="232">
        <f t="shared" si="5"/>
        <v>0</v>
      </c>
      <c r="AD73" s="166"/>
      <c r="AE73" s="130"/>
    </row>
    <row r="74" spans="1:31" ht="12.75">
      <c r="A74" s="196" t="s">
        <v>653</v>
      </c>
      <c r="B74" s="197" t="s">
        <v>115</v>
      </c>
      <c r="C74" s="192" t="s">
        <v>714</v>
      </c>
      <c r="D74" s="352" t="s">
        <v>126</v>
      </c>
      <c r="E74" s="351" t="s">
        <v>282</v>
      </c>
      <c r="F74" s="354"/>
      <c r="G74" s="370" t="s">
        <v>325</v>
      </c>
      <c r="H74" s="349"/>
      <c r="I74" s="348"/>
      <c r="J74" s="362"/>
      <c r="K74" s="346" t="s">
        <v>726</v>
      </c>
      <c r="L74" s="198" t="s">
        <v>33</v>
      </c>
      <c r="M74" s="124" t="s">
        <v>116</v>
      </c>
      <c r="N74" s="202">
        <v>1</v>
      </c>
      <c r="O74" s="124">
        <v>140</v>
      </c>
      <c r="P74" s="124">
        <v>45</v>
      </c>
      <c r="Q74" s="124">
        <v>200</v>
      </c>
      <c r="R74" s="203">
        <f t="shared" si="3"/>
        <v>1.26</v>
      </c>
      <c r="S74" s="228">
        <f t="shared" si="4"/>
        <v>0</v>
      </c>
      <c r="T74" s="204" t="s">
        <v>702</v>
      </c>
      <c r="U74" s="126"/>
      <c r="V74" s="126"/>
      <c r="W74" s="127"/>
      <c r="X74" s="127"/>
      <c r="Y74" s="169"/>
      <c r="Z74" s="129"/>
      <c r="AA74" s="126"/>
      <c r="AB74" s="186"/>
      <c r="AC74" s="232">
        <f t="shared" si="5"/>
        <v>0</v>
      </c>
      <c r="AD74" s="166"/>
      <c r="AE74" s="130"/>
    </row>
    <row r="75" spans="1:31" ht="12.75">
      <c r="A75" s="196" t="s">
        <v>653</v>
      </c>
      <c r="B75" s="197" t="s">
        <v>115</v>
      </c>
      <c r="C75" s="192" t="s">
        <v>714</v>
      </c>
      <c r="D75" s="352" t="s">
        <v>126</v>
      </c>
      <c r="E75" s="351" t="s">
        <v>282</v>
      </c>
      <c r="F75" s="354"/>
      <c r="G75" s="370" t="s">
        <v>326</v>
      </c>
      <c r="H75" s="349"/>
      <c r="I75" s="348"/>
      <c r="J75" s="362"/>
      <c r="K75" s="346" t="s">
        <v>726</v>
      </c>
      <c r="L75" s="198" t="s">
        <v>33</v>
      </c>
      <c r="M75" s="124" t="s">
        <v>116</v>
      </c>
      <c r="N75" s="202">
        <v>1</v>
      </c>
      <c r="O75" s="124">
        <v>140</v>
      </c>
      <c r="P75" s="124">
        <v>45</v>
      </c>
      <c r="Q75" s="124">
        <v>200</v>
      </c>
      <c r="R75" s="203">
        <f t="shared" si="3"/>
        <v>1.26</v>
      </c>
      <c r="S75" s="228">
        <f t="shared" si="4"/>
        <v>0</v>
      </c>
      <c r="T75" s="204" t="s">
        <v>702</v>
      </c>
      <c r="U75" s="126"/>
      <c r="V75" s="126"/>
      <c r="W75" s="127"/>
      <c r="X75" s="127"/>
      <c r="Y75" s="169"/>
      <c r="Z75" s="129"/>
      <c r="AA75" s="126"/>
      <c r="AB75" s="186"/>
      <c r="AC75" s="232">
        <f t="shared" si="5"/>
        <v>0</v>
      </c>
      <c r="AD75" s="166"/>
      <c r="AE75" s="130"/>
    </row>
    <row r="76" spans="1:31" ht="12.75">
      <c r="A76" s="196" t="s">
        <v>653</v>
      </c>
      <c r="B76" s="197" t="s">
        <v>115</v>
      </c>
      <c r="C76" s="192" t="s">
        <v>714</v>
      </c>
      <c r="D76" s="352" t="s">
        <v>126</v>
      </c>
      <c r="E76" s="351" t="s">
        <v>282</v>
      </c>
      <c r="F76" s="354"/>
      <c r="G76" s="370" t="s">
        <v>327</v>
      </c>
      <c r="H76" s="349"/>
      <c r="I76" s="348"/>
      <c r="J76" s="362"/>
      <c r="K76" s="346" t="s">
        <v>726</v>
      </c>
      <c r="L76" s="198" t="s">
        <v>33</v>
      </c>
      <c r="M76" s="124" t="s">
        <v>116</v>
      </c>
      <c r="N76" s="202">
        <v>1</v>
      </c>
      <c r="O76" s="124">
        <v>140</v>
      </c>
      <c r="P76" s="124">
        <v>45</v>
      </c>
      <c r="Q76" s="124">
        <v>200</v>
      </c>
      <c r="R76" s="203">
        <f t="shared" si="3"/>
        <v>1.26</v>
      </c>
      <c r="S76" s="228">
        <f t="shared" si="4"/>
        <v>0</v>
      </c>
      <c r="T76" s="204" t="s">
        <v>702</v>
      </c>
      <c r="U76" s="126"/>
      <c r="V76" s="126"/>
      <c r="W76" s="127"/>
      <c r="X76" s="127"/>
      <c r="Y76" s="169"/>
      <c r="Z76" s="129"/>
      <c r="AA76" s="126"/>
      <c r="AB76" s="186"/>
      <c r="AC76" s="232">
        <f t="shared" si="5"/>
        <v>0</v>
      </c>
      <c r="AD76" s="166"/>
      <c r="AE76" s="130"/>
    </row>
    <row r="77" spans="1:31" ht="12.75">
      <c r="A77" s="196" t="s">
        <v>653</v>
      </c>
      <c r="B77" s="197" t="s">
        <v>115</v>
      </c>
      <c r="C77" s="192" t="s">
        <v>714</v>
      </c>
      <c r="D77" s="352" t="s">
        <v>126</v>
      </c>
      <c r="E77" s="351" t="s">
        <v>282</v>
      </c>
      <c r="F77" s="354" t="s">
        <v>728</v>
      </c>
      <c r="G77" s="370" t="s">
        <v>328</v>
      </c>
      <c r="H77" s="349"/>
      <c r="I77" s="348"/>
      <c r="J77" s="362"/>
      <c r="K77" s="346" t="s">
        <v>726</v>
      </c>
      <c r="L77" s="198" t="s">
        <v>33</v>
      </c>
      <c r="M77" s="124" t="s">
        <v>114</v>
      </c>
      <c r="N77" s="202">
        <v>1</v>
      </c>
      <c r="O77" s="124">
        <v>180</v>
      </c>
      <c r="P77" s="124">
        <v>70</v>
      </c>
      <c r="Q77" s="124">
        <v>73</v>
      </c>
      <c r="R77" s="203">
        <f t="shared" si="3"/>
        <v>0.9198</v>
      </c>
      <c r="S77" s="228">
        <f t="shared" si="4"/>
        <v>0</v>
      </c>
      <c r="T77" s="204" t="s">
        <v>702</v>
      </c>
      <c r="U77" s="126"/>
      <c r="V77" s="126"/>
      <c r="W77" s="127"/>
      <c r="X77" s="127"/>
      <c r="Y77" s="169"/>
      <c r="Z77" s="129"/>
      <c r="AA77" s="126"/>
      <c r="AB77" s="186"/>
      <c r="AC77" s="232">
        <f t="shared" si="5"/>
        <v>0</v>
      </c>
      <c r="AD77" s="166"/>
      <c r="AE77" s="130"/>
    </row>
    <row r="78" spans="1:31" ht="12.75">
      <c r="A78" s="196" t="s">
        <v>653</v>
      </c>
      <c r="B78" s="197" t="s">
        <v>115</v>
      </c>
      <c r="C78" s="192" t="s">
        <v>714</v>
      </c>
      <c r="D78" s="352" t="s">
        <v>126</v>
      </c>
      <c r="E78" s="351" t="s">
        <v>282</v>
      </c>
      <c r="F78" s="354" t="s">
        <v>728</v>
      </c>
      <c r="G78" s="370" t="s">
        <v>329</v>
      </c>
      <c r="H78" s="349">
        <v>1213</v>
      </c>
      <c r="I78" s="348" t="s">
        <v>722</v>
      </c>
      <c r="J78" s="362" t="s">
        <v>727</v>
      </c>
      <c r="K78" s="346"/>
      <c r="L78" s="198" t="s">
        <v>33</v>
      </c>
      <c r="M78" s="124" t="s">
        <v>322</v>
      </c>
      <c r="N78" s="202">
        <v>1</v>
      </c>
      <c r="O78" s="124"/>
      <c r="P78" s="124"/>
      <c r="Q78" s="124"/>
      <c r="R78" s="125">
        <v>0.18</v>
      </c>
      <c r="S78" s="228">
        <f t="shared" si="4"/>
        <v>0</v>
      </c>
      <c r="T78" s="204" t="s">
        <v>702</v>
      </c>
      <c r="U78" s="126"/>
      <c r="V78" s="126"/>
      <c r="W78" s="127"/>
      <c r="X78" s="127"/>
      <c r="Y78" s="169"/>
      <c r="Z78" s="129"/>
      <c r="AA78" s="126"/>
      <c r="AB78" s="186"/>
      <c r="AC78" s="232">
        <f t="shared" si="5"/>
        <v>0</v>
      </c>
      <c r="AD78" s="166"/>
      <c r="AE78" s="130"/>
    </row>
    <row r="79" spans="1:31" ht="12.75">
      <c r="A79" s="196" t="s">
        <v>653</v>
      </c>
      <c r="B79" s="197" t="s">
        <v>115</v>
      </c>
      <c r="C79" s="192" t="s">
        <v>714</v>
      </c>
      <c r="D79" s="352" t="s">
        <v>126</v>
      </c>
      <c r="E79" s="351" t="s">
        <v>282</v>
      </c>
      <c r="F79" s="354" t="s">
        <v>728</v>
      </c>
      <c r="G79" s="370" t="s">
        <v>330</v>
      </c>
      <c r="H79" s="349">
        <v>1213</v>
      </c>
      <c r="I79" s="348" t="s">
        <v>722</v>
      </c>
      <c r="J79" s="362" t="s">
        <v>727</v>
      </c>
      <c r="K79" s="346"/>
      <c r="L79" s="198" t="s">
        <v>33</v>
      </c>
      <c r="M79" s="124" t="s">
        <v>322</v>
      </c>
      <c r="N79" s="202">
        <v>1</v>
      </c>
      <c r="R79" s="125">
        <v>0.18</v>
      </c>
      <c r="S79" s="228">
        <f t="shared" si="4"/>
        <v>0</v>
      </c>
      <c r="T79" s="204" t="s">
        <v>702</v>
      </c>
      <c r="U79" s="126"/>
      <c r="V79" s="126"/>
      <c r="W79" s="127"/>
      <c r="X79" s="127"/>
      <c r="Y79" s="169"/>
      <c r="Z79" s="129"/>
      <c r="AA79" s="126"/>
      <c r="AB79" s="186"/>
      <c r="AC79" s="232">
        <f t="shared" si="5"/>
        <v>0</v>
      </c>
      <c r="AD79" s="166"/>
      <c r="AE79" s="130"/>
    </row>
    <row r="80" spans="1:31" ht="12.75">
      <c r="A80" s="196" t="s">
        <v>653</v>
      </c>
      <c r="B80" s="197" t="s">
        <v>115</v>
      </c>
      <c r="C80" s="192" t="s">
        <v>714</v>
      </c>
      <c r="D80" s="352" t="s">
        <v>126</v>
      </c>
      <c r="E80" s="351" t="s">
        <v>282</v>
      </c>
      <c r="F80" s="354" t="s">
        <v>728</v>
      </c>
      <c r="G80" s="370" t="s">
        <v>331</v>
      </c>
      <c r="H80" s="349">
        <v>2223</v>
      </c>
      <c r="I80" s="348" t="s">
        <v>722</v>
      </c>
      <c r="J80" s="362" t="s">
        <v>736</v>
      </c>
      <c r="K80" s="346"/>
      <c r="L80" s="198" t="s">
        <v>33</v>
      </c>
      <c r="M80" s="5" t="s">
        <v>292</v>
      </c>
      <c r="N80" s="202">
        <v>1</v>
      </c>
      <c r="O80" s="124">
        <v>30</v>
      </c>
      <c r="P80" s="124">
        <v>30</v>
      </c>
      <c r="Q80" s="124">
        <v>200</v>
      </c>
      <c r="R80" s="203">
        <f>(O80*P80*Q80)/1000000</f>
        <v>0.18</v>
      </c>
      <c r="S80" s="228">
        <f t="shared" si="4"/>
        <v>0</v>
      </c>
      <c r="T80" s="204" t="s">
        <v>702</v>
      </c>
      <c r="U80" s="126"/>
      <c r="V80" s="126"/>
      <c r="W80" s="127"/>
      <c r="X80" s="127"/>
      <c r="Y80" s="169"/>
      <c r="Z80" s="129"/>
      <c r="AA80" s="126"/>
      <c r="AB80" s="186"/>
      <c r="AC80" s="232">
        <f t="shared" si="5"/>
        <v>0</v>
      </c>
      <c r="AD80" s="166"/>
      <c r="AE80" s="130"/>
    </row>
    <row r="81" spans="1:31" ht="12.75">
      <c r="A81" s="196" t="s">
        <v>653</v>
      </c>
      <c r="B81" s="197" t="s">
        <v>115</v>
      </c>
      <c r="C81" s="192" t="s">
        <v>714</v>
      </c>
      <c r="D81" s="352" t="s">
        <v>126</v>
      </c>
      <c r="E81" s="351" t="s">
        <v>282</v>
      </c>
      <c r="F81" s="354" t="s">
        <v>728</v>
      </c>
      <c r="G81" s="370" t="s">
        <v>332</v>
      </c>
      <c r="H81" s="349">
        <v>2223</v>
      </c>
      <c r="I81" s="348" t="s">
        <v>722</v>
      </c>
      <c r="J81" s="362" t="s">
        <v>736</v>
      </c>
      <c r="K81" s="346"/>
      <c r="L81" s="198" t="s">
        <v>33</v>
      </c>
      <c r="M81" s="5" t="s">
        <v>292</v>
      </c>
      <c r="N81" s="202">
        <v>1</v>
      </c>
      <c r="O81" s="124">
        <v>30</v>
      </c>
      <c r="P81" s="124">
        <v>30</v>
      </c>
      <c r="Q81" s="124">
        <v>200</v>
      </c>
      <c r="R81" s="203">
        <f>(O81*P81*Q81)/1000000</f>
        <v>0.18</v>
      </c>
      <c r="S81" s="228">
        <f t="shared" si="4"/>
        <v>0</v>
      </c>
      <c r="T81" s="204" t="s">
        <v>702</v>
      </c>
      <c r="U81" s="126"/>
      <c r="V81" s="126"/>
      <c r="W81" s="127"/>
      <c r="X81" s="127"/>
      <c r="Y81" s="169"/>
      <c r="Z81" s="129"/>
      <c r="AA81" s="126"/>
      <c r="AB81" s="186"/>
      <c r="AC81" s="232">
        <f t="shared" si="5"/>
        <v>0</v>
      </c>
      <c r="AD81" s="166"/>
      <c r="AE81" s="130"/>
    </row>
    <row r="82" spans="1:31" ht="12.75">
      <c r="A82" s="196" t="s">
        <v>653</v>
      </c>
      <c r="B82" s="197" t="s">
        <v>115</v>
      </c>
      <c r="C82" s="192" t="s">
        <v>714</v>
      </c>
      <c r="D82" s="352" t="s">
        <v>126</v>
      </c>
      <c r="E82" s="351" t="s">
        <v>282</v>
      </c>
      <c r="F82" s="354" t="s">
        <v>728</v>
      </c>
      <c r="G82" s="370" t="s">
        <v>333</v>
      </c>
      <c r="H82" s="349">
        <v>2223</v>
      </c>
      <c r="I82" s="348" t="s">
        <v>722</v>
      </c>
      <c r="J82" s="362" t="s">
        <v>736</v>
      </c>
      <c r="K82" s="346"/>
      <c r="L82" s="198" t="s">
        <v>33</v>
      </c>
      <c r="M82" s="124" t="s">
        <v>114</v>
      </c>
      <c r="N82" s="202">
        <v>1</v>
      </c>
      <c r="O82" s="124">
        <v>150</v>
      </c>
      <c r="P82" s="124">
        <v>100</v>
      </c>
      <c r="Q82" s="124">
        <v>50</v>
      </c>
      <c r="R82" s="203">
        <f>(O82*P82*Q82)/1000000</f>
        <v>0.75</v>
      </c>
      <c r="S82" s="228">
        <f t="shared" si="4"/>
        <v>0</v>
      </c>
      <c r="T82" s="204" t="s">
        <v>702</v>
      </c>
      <c r="U82" s="126"/>
      <c r="V82" s="126"/>
      <c r="W82" s="127"/>
      <c r="X82" s="127"/>
      <c r="Y82" s="169"/>
      <c r="Z82" s="129"/>
      <c r="AA82" s="126"/>
      <c r="AB82" s="186"/>
      <c r="AC82" s="232">
        <f t="shared" si="5"/>
        <v>0</v>
      </c>
      <c r="AD82" s="166"/>
      <c r="AE82" s="130" t="s">
        <v>740</v>
      </c>
    </row>
    <row r="83" spans="1:31" ht="12.75">
      <c r="A83" s="196" t="s">
        <v>653</v>
      </c>
      <c r="B83" s="197" t="s">
        <v>115</v>
      </c>
      <c r="C83" s="192" t="s">
        <v>714</v>
      </c>
      <c r="D83" s="339" t="s">
        <v>126</v>
      </c>
      <c r="E83" s="333" t="s">
        <v>282</v>
      </c>
      <c r="F83" s="334" t="s">
        <v>719</v>
      </c>
      <c r="G83" s="345" t="s">
        <v>334</v>
      </c>
      <c r="H83" s="340">
        <v>2223</v>
      </c>
      <c r="I83" s="341" t="s">
        <v>722</v>
      </c>
      <c r="J83" s="338" t="s">
        <v>736</v>
      </c>
      <c r="K83" s="342"/>
      <c r="L83" s="198" t="s">
        <v>51</v>
      </c>
      <c r="M83" s="124" t="s">
        <v>724</v>
      </c>
      <c r="N83" s="202">
        <v>1</v>
      </c>
      <c r="O83" s="124">
        <v>110</v>
      </c>
      <c r="P83" s="124">
        <v>130</v>
      </c>
      <c r="Q83" s="124">
        <v>120</v>
      </c>
      <c r="R83" s="203">
        <f>(O83*P83*Q83)/1000000</f>
        <v>1.716</v>
      </c>
      <c r="S83" s="228">
        <f t="shared" si="4"/>
        <v>0</v>
      </c>
      <c r="T83" s="204" t="s">
        <v>702</v>
      </c>
      <c r="U83" s="126"/>
      <c r="V83" s="126"/>
      <c r="W83" s="127"/>
      <c r="X83" s="127"/>
      <c r="Y83" s="169"/>
      <c r="Z83" s="129"/>
      <c r="AA83" s="126"/>
      <c r="AB83" s="186"/>
      <c r="AC83" s="232">
        <f t="shared" si="5"/>
        <v>0</v>
      </c>
      <c r="AD83" s="166"/>
      <c r="AE83" s="130"/>
    </row>
    <row r="84" spans="1:31" ht="12.75">
      <c r="A84" s="196" t="s">
        <v>653</v>
      </c>
      <c r="B84" s="197" t="s">
        <v>115</v>
      </c>
      <c r="C84" s="192" t="s">
        <v>714</v>
      </c>
      <c r="D84" s="352" t="s">
        <v>126</v>
      </c>
      <c r="E84" s="351" t="s">
        <v>282</v>
      </c>
      <c r="F84" s="354"/>
      <c r="G84" s="370" t="s">
        <v>335</v>
      </c>
      <c r="H84" s="349"/>
      <c r="I84" s="348"/>
      <c r="J84" s="362"/>
      <c r="K84" s="346" t="s">
        <v>726</v>
      </c>
      <c r="L84" s="198" t="s">
        <v>33</v>
      </c>
      <c r="M84" s="124" t="s">
        <v>107</v>
      </c>
      <c r="N84" s="202">
        <v>1</v>
      </c>
      <c r="O84" s="124">
        <v>120</v>
      </c>
      <c r="P84" s="124">
        <v>45</v>
      </c>
      <c r="Q84" s="124">
        <v>200</v>
      </c>
      <c r="R84" s="203">
        <f>(O84*P84*Q84)/1000000</f>
        <v>1.08</v>
      </c>
      <c r="S84" s="228">
        <f t="shared" si="4"/>
        <v>0</v>
      </c>
      <c r="T84" s="204" t="s">
        <v>702</v>
      </c>
      <c r="U84" s="126"/>
      <c r="V84" s="126"/>
      <c r="W84" s="127"/>
      <c r="X84" s="127"/>
      <c r="Y84" s="169"/>
      <c r="Z84" s="129"/>
      <c r="AA84" s="126"/>
      <c r="AB84" s="186"/>
      <c r="AC84" s="232">
        <f t="shared" si="5"/>
        <v>0</v>
      </c>
      <c r="AD84" s="166"/>
      <c r="AE84" s="130"/>
    </row>
    <row r="85" spans="1:31" ht="12.75">
      <c r="A85" s="196" t="s">
        <v>653</v>
      </c>
      <c r="B85" s="197" t="s">
        <v>115</v>
      </c>
      <c r="C85" s="192" t="s">
        <v>714</v>
      </c>
      <c r="D85" s="352" t="s">
        <v>126</v>
      </c>
      <c r="E85" s="351" t="s">
        <v>282</v>
      </c>
      <c r="F85" s="354"/>
      <c r="G85" s="370" t="s">
        <v>339</v>
      </c>
      <c r="H85" s="349"/>
      <c r="I85" s="348"/>
      <c r="J85" s="362"/>
      <c r="K85" s="346" t="s">
        <v>726</v>
      </c>
      <c r="L85" s="198" t="s">
        <v>33</v>
      </c>
      <c r="M85" s="124" t="s">
        <v>336</v>
      </c>
      <c r="N85" s="202">
        <v>1</v>
      </c>
      <c r="O85" s="124">
        <v>81</v>
      </c>
      <c r="P85" s="124">
        <v>122</v>
      </c>
      <c r="Q85" s="124"/>
      <c r="R85" s="125">
        <v>0.02</v>
      </c>
      <c r="S85" s="228">
        <f t="shared" si="4"/>
        <v>0</v>
      </c>
      <c r="T85" s="204" t="s">
        <v>702</v>
      </c>
      <c r="U85" s="126"/>
      <c r="V85" s="126"/>
      <c r="W85" s="127"/>
      <c r="X85" s="127"/>
      <c r="Y85" s="169"/>
      <c r="Z85" s="129"/>
      <c r="AA85" s="126"/>
      <c r="AB85" s="186"/>
      <c r="AC85" s="232">
        <f t="shared" si="5"/>
        <v>0</v>
      </c>
      <c r="AD85" s="166"/>
      <c r="AE85" s="130"/>
    </row>
    <row r="86" spans="1:31" ht="12.75">
      <c r="A86" s="196" t="s">
        <v>653</v>
      </c>
      <c r="B86" s="197" t="s">
        <v>115</v>
      </c>
      <c r="C86" s="192" t="s">
        <v>714</v>
      </c>
      <c r="D86" s="352" t="s">
        <v>126</v>
      </c>
      <c r="E86" s="351" t="s">
        <v>282</v>
      </c>
      <c r="F86" s="354" t="s">
        <v>719</v>
      </c>
      <c r="G86" s="370" t="s">
        <v>340</v>
      </c>
      <c r="H86" s="349">
        <v>1213</v>
      </c>
      <c r="I86" s="348">
        <v>1</v>
      </c>
      <c r="J86" s="362" t="s">
        <v>752</v>
      </c>
      <c r="K86" s="346"/>
      <c r="L86" s="198" t="s">
        <v>51</v>
      </c>
      <c r="M86" s="124" t="s">
        <v>337</v>
      </c>
      <c r="N86" s="202">
        <v>1</v>
      </c>
      <c r="O86" s="124">
        <v>70</v>
      </c>
      <c r="P86" s="124">
        <v>70</v>
      </c>
      <c r="Q86" s="124">
        <v>97</v>
      </c>
      <c r="R86" s="203">
        <f>(O86*P86*Q86)/1000000</f>
        <v>0.4753</v>
      </c>
      <c r="S86" s="228">
        <f t="shared" si="4"/>
        <v>0</v>
      </c>
      <c r="T86" s="204" t="s">
        <v>702</v>
      </c>
      <c r="U86" s="126"/>
      <c r="V86" s="126"/>
      <c r="W86" s="127"/>
      <c r="X86" s="127"/>
      <c r="Y86" s="169"/>
      <c r="Z86" s="129"/>
      <c r="AA86" s="126"/>
      <c r="AB86" s="186"/>
      <c r="AC86" s="232">
        <f t="shared" si="5"/>
        <v>0</v>
      </c>
      <c r="AD86" s="166"/>
      <c r="AE86" s="130"/>
    </row>
    <row r="87" spans="1:31" ht="12.75">
      <c r="A87" s="196" t="s">
        <v>653</v>
      </c>
      <c r="B87" s="197" t="s">
        <v>115</v>
      </c>
      <c r="C87" s="192" t="s">
        <v>714</v>
      </c>
      <c r="D87" s="352" t="s">
        <v>126</v>
      </c>
      <c r="E87" s="351" t="s">
        <v>282</v>
      </c>
      <c r="F87" s="354"/>
      <c r="G87" s="370" t="s">
        <v>341</v>
      </c>
      <c r="H87" s="349"/>
      <c r="I87" s="348"/>
      <c r="J87" s="362"/>
      <c r="K87" s="346" t="s">
        <v>726</v>
      </c>
      <c r="L87" s="198" t="s">
        <v>33</v>
      </c>
      <c r="M87" s="124" t="s">
        <v>279</v>
      </c>
      <c r="N87" s="202">
        <v>1</v>
      </c>
      <c r="O87" s="124">
        <v>40</v>
      </c>
      <c r="P87" s="124">
        <v>40</v>
      </c>
      <c r="Q87" s="124">
        <v>97</v>
      </c>
      <c r="R87" s="203">
        <f>(O87*P87*Q87)/1000000</f>
        <v>0.1552</v>
      </c>
      <c r="S87" s="228">
        <f aca="true" t="shared" si="6" ref="S87:S104">IF(T87="O",R87,0)</f>
        <v>0</v>
      </c>
      <c r="T87" s="204" t="s">
        <v>702</v>
      </c>
      <c r="U87" s="126"/>
      <c r="V87" s="126"/>
      <c r="W87" s="127"/>
      <c r="X87" s="127"/>
      <c r="Y87" s="169"/>
      <c r="Z87" s="129"/>
      <c r="AA87" s="126"/>
      <c r="AB87" s="186"/>
      <c r="AC87" s="232">
        <f aca="true" t="shared" si="7" ref="AC87:AC104">IF(AD87="O",AB87,0)</f>
        <v>0</v>
      </c>
      <c r="AD87" s="166"/>
      <c r="AE87" s="130"/>
    </row>
    <row r="88" spans="1:31" ht="12.75">
      <c r="A88" s="196" t="s">
        <v>653</v>
      </c>
      <c r="B88" s="197" t="s">
        <v>115</v>
      </c>
      <c r="C88" s="192" t="s">
        <v>714</v>
      </c>
      <c r="D88" s="352" t="s">
        <v>126</v>
      </c>
      <c r="E88" s="351" t="s">
        <v>282</v>
      </c>
      <c r="F88" s="354"/>
      <c r="G88" s="370" t="s">
        <v>342</v>
      </c>
      <c r="H88" s="349"/>
      <c r="I88" s="348"/>
      <c r="J88" s="362"/>
      <c r="K88" s="346" t="s">
        <v>742</v>
      </c>
      <c r="L88" s="198" t="s">
        <v>33</v>
      </c>
      <c r="M88" s="124" t="s">
        <v>338</v>
      </c>
      <c r="N88" s="202">
        <v>1</v>
      </c>
      <c r="O88" s="124">
        <v>247</v>
      </c>
      <c r="P88" s="124">
        <v>42</v>
      </c>
      <c r="Q88" s="124">
        <v>62</v>
      </c>
      <c r="R88" s="203">
        <f>(O88*P88*Q88)/1000000</f>
        <v>0.643188</v>
      </c>
      <c r="S88" s="228">
        <f t="shared" si="6"/>
        <v>0.643188</v>
      </c>
      <c r="T88" s="162" t="s">
        <v>102</v>
      </c>
      <c r="U88" s="126"/>
      <c r="V88" s="126"/>
      <c r="W88" s="127"/>
      <c r="X88" s="127"/>
      <c r="Y88" s="169"/>
      <c r="Z88" s="129"/>
      <c r="AA88" s="126"/>
      <c r="AB88" s="186"/>
      <c r="AC88" s="232">
        <f t="shared" si="7"/>
        <v>0</v>
      </c>
      <c r="AD88" s="166"/>
      <c r="AE88" s="130"/>
    </row>
    <row r="89" spans="1:31" ht="12.75">
      <c r="A89" s="196" t="s">
        <v>653</v>
      </c>
      <c r="B89" s="197" t="s">
        <v>115</v>
      </c>
      <c r="C89" s="192" t="s">
        <v>714</v>
      </c>
      <c r="D89" s="352" t="s">
        <v>126</v>
      </c>
      <c r="E89" s="351" t="s">
        <v>282</v>
      </c>
      <c r="F89" s="354"/>
      <c r="G89" s="370" t="s">
        <v>343</v>
      </c>
      <c r="H89" s="349"/>
      <c r="I89" s="348"/>
      <c r="J89" s="362"/>
      <c r="K89" s="346" t="s">
        <v>742</v>
      </c>
      <c r="L89" s="198" t="s">
        <v>33</v>
      </c>
      <c r="M89" s="124" t="s">
        <v>338</v>
      </c>
      <c r="N89" s="202">
        <v>1</v>
      </c>
      <c r="O89" s="124">
        <v>290</v>
      </c>
      <c r="P89" s="124">
        <v>42</v>
      </c>
      <c r="Q89" s="124">
        <v>62</v>
      </c>
      <c r="R89" s="203">
        <f>(O89*P89*Q89)/1000000</f>
        <v>0.75516</v>
      </c>
      <c r="S89" s="228">
        <f t="shared" si="6"/>
        <v>0.75516</v>
      </c>
      <c r="T89" s="162" t="s">
        <v>102</v>
      </c>
      <c r="U89" s="126"/>
      <c r="V89" s="126"/>
      <c r="W89" s="127"/>
      <c r="X89" s="127"/>
      <c r="Y89" s="169"/>
      <c r="Z89" s="129"/>
      <c r="AA89" s="126"/>
      <c r="AB89" s="186"/>
      <c r="AC89" s="232">
        <f t="shared" si="7"/>
        <v>0</v>
      </c>
      <c r="AD89" s="166"/>
      <c r="AE89" s="130"/>
    </row>
    <row r="90" spans="1:31" ht="12.75">
      <c r="A90" s="196" t="s">
        <v>653</v>
      </c>
      <c r="B90" s="197" t="s">
        <v>115</v>
      </c>
      <c r="C90" s="192" t="s">
        <v>714</v>
      </c>
      <c r="D90" s="352" t="s">
        <v>126</v>
      </c>
      <c r="E90" s="351" t="s">
        <v>282</v>
      </c>
      <c r="F90" s="354" t="s">
        <v>728</v>
      </c>
      <c r="G90" s="370" t="s">
        <v>344</v>
      </c>
      <c r="H90" s="349">
        <v>1222</v>
      </c>
      <c r="I90" s="348" t="s">
        <v>722</v>
      </c>
      <c r="J90" s="362" t="s">
        <v>736</v>
      </c>
      <c r="K90" s="346"/>
      <c r="L90" s="198" t="s">
        <v>33</v>
      </c>
      <c r="M90" s="124" t="s">
        <v>283</v>
      </c>
      <c r="N90" s="202">
        <v>1</v>
      </c>
      <c r="O90" s="124">
        <v>180</v>
      </c>
      <c r="P90" s="124">
        <v>92</v>
      </c>
      <c r="Q90" s="124"/>
      <c r="R90" s="125">
        <v>0.04</v>
      </c>
      <c r="S90" s="228">
        <f t="shared" si="6"/>
        <v>0</v>
      </c>
      <c r="T90" s="162" t="s">
        <v>702</v>
      </c>
      <c r="U90" s="126"/>
      <c r="V90" s="126"/>
      <c r="W90" s="127"/>
      <c r="X90" s="127"/>
      <c r="Y90" s="169"/>
      <c r="Z90" s="129"/>
      <c r="AA90" s="126"/>
      <c r="AB90" s="186"/>
      <c r="AC90" s="232">
        <f t="shared" si="7"/>
        <v>0</v>
      </c>
      <c r="AD90" s="166"/>
      <c r="AE90" s="130"/>
    </row>
    <row r="91" spans="1:31" ht="12.75">
      <c r="A91" s="196" t="s">
        <v>653</v>
      </c>
      <c r="B91" s="197" t="s">
        <v>115</v>
      </c>
      <c r="C91" s="192" t="s">
        <v>714</v>
      </c>
      <c r="D91" s="352" t="s">
        <v>126</v>
      </c>
      <c r="E91" s="351" t="s">
        <v>282</v>
      </c>
      <c r="F91" s="354" t="s">
        <v>728</v>
      </c>
      <c r="G91" s="370" t="s">
        <v>345</v>
      </c>
      <c r="H91" s="349">
        <v>1222</v>
      </c>
      <c r="I91" s="348" t="s">
        <v>722</v>
      </c>
      <c r="J91" s="362" t="s">
        <v>736</v>
      </c>
      <c r="K91" s="346"/>
      <c r="L91" s="198" t="s">
        <v>33</v>
      </c>
      <c r="M91" s="124" t="s">
        <v>283</v>
      </c>
      <c r="N91" s="202">
        <v>1</v>
      </c>
      <c r="O91" s="124">
        <v>180</v>
      </c>
      <c r="P91" s="124">
        <v>92</v>
      </c>
      <c r="R91" s="125">
        <v>0.04</v>
      </c>
      <c r="S91" s="228">
        <f t="shared" si="6"/>
        <v>0</v>
      </c>
      <c r="T91" s="162" t="s">
        <v>702</v>
      </c>
      <c r="U91" s="126"/>
      <c r="V91" s="126"/>
      <c r="W91" s="127"/>
      <c r="X91" s="127"/>
      <c r="Y91" s="169"/>
      <c r="Z91" s="129"/>
      <c r="AA91" s="126"/>
      <c r="AB91" s="186"/>
      <c r="AC91" s="232">
        <f t="shared" si="7"/>
        <v>0</v>
      </c>
      <c r="AD91" s="166"/>
      <c r="AE91" s="130"/>
    </row>
    <row r="92" spans="1:31" ht="12.75">
      <c r="A92" s="196" t="s">
        <v>653</v>
      </c>
      <c r="B92" s="197" t="s">
        <v>115</v>
      </c>
      <c r="C92" s="192" t="s">
        <v>714</v>
      </c>
      <c r="D92" s="352" t="s">
        <v>126</v>
      </c>
      <c r="E92" s="351" t="s">
        <v>282</v>
      </c>
      <c r="F92" s="354" t="s">
        <v>728</v>
      </c>
      <c r="G92" s="370" t="s">
        <v>346</v>
      </c>
      <c r="H92" s="349">
        <v>1222</v>
      </c>
      <c r="I92" s="348" t="s">
        <v>722</v>
      </c>
      <c r="J92" s="362" t="s">
        <v>736</v>
      </c>
      <c r="K92" s="346"/>
      <c r="L92" s="198" t="s">
        <v>33</v>
      </c>
      <c r="M92" s="124" t="s">
        <v>283</v>
      </c>
      <c r="N92" s="202">
        <v>1</v>
      </c>
      <c r="O92" s="124">
        <v>180</v>
      </c>
      <c r="P92" s="124">
        <v>92</v>
      </c>
      <c r="R92" s="125">
        <v>0.04</v>
      </c>
      <c r="S92" s="228">
        <f t="shared" si="6"/>
        <v>0</v>
      </c>
      <c r="T92" s="162" t="s">
        <v>702</v>
      </c>
      <c r="U92" s="126"/>
      <c r="V92" s="126"/>
      <c r="W92" s="127"/>
      <c r="X92" s="127"/>
      <c r="Y92" s="169"/>
      <c r="Z92" s="129"/>
      <c r="AA92" s="126"/>
      <c r="AB92" s="186"/>
      <c r="AC92" s="232">
        <f t="shared" si="7"/>
        <v>0</v>
      </c>
      <c r="AD92" s="166"/>
      <c r="AE92" s="130"/>
    </row>
    <row r="93" spans="1:31" ht="12.75">
      <c r="A93" s="196" t="s">
        <v>653</v>
      </c>
      <c r="B93" s="197" t="s">
        <v>115</v>
      </c>
      <c r="C93" s="192" t="s">
        <v>714</v>
      </c>
      <c r="D93" s="352" t="s">
        <v>126</v>
      </c>
      <c r="E93" s="351" t="s">
        <v>282</v>
      </c>
      <c r="F93" s="354"/>
      <c r="G93" s="370" t="s">
        <v>347</v>
      </c>
      <c r="H93" s="349"/>
      <c r="I93" s="348"/>
      <c r="J93" s="362"/>
      <c r="K93" s="346" t="s">
        <v>726</v>
      </c>
      <c r="L93" s="198" t="s">
        <v>33</v>
      </c>
      <c r="M93" s="124" t="s">
        <v>210</v>
      </c>
      <c r="N93" s="202">
        <v>1</v>
      </c>
      <c r="O93" s="124">
        <v>150</v>
      </c>
      <c r="P93" s="124">
        <v>170</v>
      </c>
      <c r="Q93" s="124">
        <v>60</v>
      </c>
      <c r="R93" s="203">
        <f aca="true" t="shared" si="8" ref="R93:R98">(O93*P93*Q93)/1000000</f>
        <v>1.53</v>
      </c>
      <c r="S93" s="228">
        <f t="shared" si="6"/>
        <v>0</v>
      </c>
      <c r="T93" s="162" t="s">
        <v>702</v>
      </c>
      <c r="U93" s="126"/>
      <c r="V93" s="126"/>
      <c r="W93" s="127"/>
      <c r="X93" s="127"/>
      <c r="Y93" s="169"/>
      <c r="Z93" s="129"/>
      <c r="AA93" s="126"/>
      <c r="AB93" s="186"/>
      <c r="AC93" s="232">
        <f t="shared" si="7"/>
        <v>0</v>
      </c>
      <c r="AD93" s="166"/>
      <c r="AE93" s="130"/>
    </row>
    <row r="94" spans="1:31" ht="12.75">
      <c r="A94" s="196" t="s">
        <v>653</v>
      </c>
      <c r="B94" s="197" t="s">
        <v>115</v>
      </c>
      <c r="C94" s="192" t="s">
        <v>714</v>
      </c>
      <c r="D94" s="352" t="s">
        <v>126</v>
      </c>
      <c r="E94" s="351" t="s">
        <v>282</v>
      </c>
      <c r="F94" s="354"/>
      <c r="G94" s="370" t="s">
        <v>348</v>
      </c>
      <c r="H94" s="349"/>
      <c r="I94" s="348"/>
      <c r="J94" s="362"/>
      <c r="K94" s="346" t="s">
        <v>726</v>
      </c>
      <c r="L94" s="198" t="s">
        <v>33</v>
      </c>
      <c r="M94" s="124" t="s">
        <v>279</v>
      </c>
      <c r="N94" s="202">
        <v>1</v>
      </c>
      <c r="O94" s="124">
        <v>47</v>
      </c>
      <c r="P94" s="124">
        <v>41</v>
      </c>
      <c r="Q94" s="124">
        <v>96</v>
      </c>
      <c r="R94" s="203">
        <f t="shared" si="8"/>
        <v>0.184992</v>
      </c>
      <c r="S94" s="228">
        <f t="shared" si="6"/>
        <v>0</v>
      </c>
      <c r="T94" s="162" t="s">
        <v>702</v>
      </c>
      <c r="U94" s="126"/>
      <c r="V94" s="126"/>
      <c r="W94" s="127"/>
      <c r="X94" s="127"/>
      <c r="Y94" s="169"/>
      <c r="Z94" s="129"/>
      <c r="AA94" s="126"/>
      <c r="AB94" s="186"/>
      <c r="AC94" s="232">
        <f t="shared" si="7"/>
        <v>0</v>
      </c>
      <c r="AD94" s="166"/>
      <c r="AE94" s="130"/>
    </row>
    <row r="95" spans="1:31" ht="12.75">
      <c r="A95" s="196" t="s">
        <v>653</v>
      </c>
      <c r="B95" s="197" t="s">
        <v>115</v>
      </c>
      <c r="C95" s="192" t="s">
        <v>714</v>
      </c>
      <c r="D95" s="352" t="s">
        <v>126</v>
      </c>
      <c r="E95" s="351" t="s">
        <v>282</v>
      </c>
      <c r="F95" s="354"/>
      <c r="G95" s="370" t="s">
        <v>349</v>
      </c>
      <c r="H95" s="349"/>
      <c r="I95" s="348"/>
      <c r="J95" s="362"/>
      <c r="K95" s="346" t="s">
        <v>726</v>
      </c>
      <c r="L95" s="198" t="s">
        <v>33</v>
      </c>
      <c r="M95" s="124" t="s">
        <v>114</v>
      </c>
      <c r="N95" s="202">
        <v>1</v>
      </c>
      <c r="O95" s="124">
        <v>120</v>
      </c>
      <c r="P95" s="124">
        <v>80</v>
      </c>
      <c r="Q95" s="124">
        <v>73</v>
      </c>
      <c r="R95" s="203">
        <f t="shared" si="8"/>
        <v>0.7008</v>
      </c>
      <c r="S95" s="228">
        <f t="shared" si="6"/>
        <v>0</v>
      </c>
      <c r="T95" s="162" t="s">
        <v>702</v>
      </c>
      <c r="U95" s="126"/>
      <c r="V95" s="126"/>
      <c r="W95" s="127"/>
      <c r="X95" s="127"/>
      <c r="Y95" s="169"/>
      <c r="Z95" s="129"/>
      <c r="AA95" s="126"/>
      <c r="AB95" s="186"/>
      <c r="AC95" s="232">
        <f t="shared" si="7"/>
        <v>0</v>
      </c>
      <c r="AD95" s="166"/>
      <c r="AE95" s="130" t="s">
        <v>123</v>
      </c>
    </row>
    <row r="96" spans="1:31" ht="12.75">
      <c r="A96" s="196" t="s">
        <v>653</v>
      </c>
      <c r="B96" s="197" t="s">
        <v>115</v>
      </c>
      <c r="C96" s="192" t="s">
        <v>714</v>
      </c>
      <c r="D96" s="352" t="s">
        <v>126</v>
      </c>
      <c r="E96" s="351" t="s">
        <v>282</v>
      </c>
      <c r="F96" s="354"/>
      <c r="G96" s="370" t="s">
        <v>350</v>
      </c>
      <c r="H96" s="349"/>
      <c r="I96" s="348"/>
      <c r="J96" s="362"/>
      <c r="K96" s="346" t="s">
        <v>726</v>
      </c>
      <c r="L96" s="198" t="s">
        <v>33</v>
      </c>
      <c r="M96" s="124" t="s">
        <v>114</v>
      </c>
      <c r="N96" s="202">
        <v>1</v>
      </c>
      <c r="O96" s="124">
        <v>120</v>
      </c>
      <c r="P96" s="124">
        <v>80</v>
      </c>
      <c r="Q96" s="124">
        <v>73</v>
      </c>
      <c r="R96" s="203">
        <f t="shared" si="8"/>
        <v>0.7008</v>
      </c>
      <c r="S96" s="228">
        <f t="shared" si="6"/>
        <v>0</v>
      </c>
      <c r="T96" s="162" t="s">
        <v>702</v>
      </c>
      <c r="U96" s="126"/>
      <c r="V96" s="126"/>
      <c r="W96" s="127"/>
      <c r="X96" s="127"/>
      <c r="Y96" s="169"/>
      <c r="Z96" s="129"/>
      <c r="AA96" s="126"/>
      <c r="AB96" s="186"/>
      <c r="AC96" s="232">
        <f t="shared" si="7"/>
        <v>0</v>
      </c>
      <c r="AD96" s="166"/>
      <c r="AE96" s="130" t="s">
        <v>123</v>
      </c>
    </row>
    <row r="97" spans="1:31" ht="12.75">
      <c r="A97" s="196" t="s">
        <v>653</v>
      </c>
      <c r="B97" s="197" t="s">
        <v>115</v>
      </c>
      <c r="C97" s="192" t="s">
        <v>714</v>
      </c>
      <c r="D97" s="352" t="s">
        <v>126</v>
      </c>
      <c r="E97" s="351" t="s">
        <v>282</v>
      </c>
      <c r="F97" s="354"/>
      <c r="G97" s="370" t="s">
        <v>351</v>
      </c>
      <c r="H97" s="349"/>
      <c r="I97" s="348"/>
      <c r="J97" s="362"/>
      <c r="K97" s="346" t="s">
        <v>726</v>
      </c>
      <c r="L97" s="198" t="s">
        <v>33</v>
      </c>
      <c r="M97" s="124" t="s">
        <v>114</v>
      </c>
      <c r="N97" s="202">
        <v>1</v>
      </c>
      <c r="O97" s="124">
        <v>120</v>
      </c>
      <c r="P97" s="124">
        <v>80</v>
      </c>
      <c r="Q97" s="124">
        <v>73</v>
      </c>
      <c r="R97" s="203">
        <f t="shared" si="8"/>
        <v>0.7008</v>
      </c>
      <c r="S97" s="228">
        <f t="shared" si="6"/>
        <v>0</v>
      </c>
      <c r="T97" s="162" t="s">
        <v>702</v>
      </c>
      <c r="U97" s="126"/>
      <c r="V97" s="126"/>
      <c r="W97" s="127"/>
      <c r="X97" s="127"/>
      <c r="Y97" s="169"/>
      <c r="Z97" s="129"/>
      <c r="AA97" s="126"/>
      <c r="AB97" s="186"/>
      <c r="AC97" s="232">
        <f t="shared" si="7"/>
        <v>0</v>
      </c>
      <c r="AD97" s="166"/>
      <c r="AE97" s="130" t="s">
        <v>123</v>
      </c>
    </row>
    <row r="98" spans="1:31" ht="12.75">
      <c r="A98" s="196" t="s">
        <v>653</v>
      </c>
      <c r="B98" s="197" t="s">
        <v>115</v>
      </c>
      <c r="C98" s="192" t="s">
        <v>714</v>
      </c>
      <c r="D98" s="352" t="s">
        <v>126</v>
      </c>
      <c r="E98" s="351" t="s">
        <v>282</v>
      </c>
      <c r="F98" s="354"/>
      <c r="G98" s="370" t="s">
        <v>352</v>
      </c>
      <c r="H98" s="349"/>
      <c r="I98" s="348"/>
      <c r="J98" s="362"/>
      <c r="K98" s="346" t="s">
        <v>726</v>
      </c>
      <c r="L98" s="198" t="s">
        <v>33</v>
      </c>
      <c r="M98" s="124" t="s">
        <v>114</v>
      </c>
      <c r="N98" s="202">
        <v>1</v>
      </c>
      <c r="O98" s="124">
        <v>160</v>
      </c>
      <c r="P98" s="124">
        <v>75</v>
      </c>
      <c r="Q98" s="124">
        <v>73</v>
      </c>
      <c r="R98" s="203">
        <f t="shared" si="8"/>
        <v>0.876</v>
      </c>
      <c r="S98" s="228">
        <f t="shared" si="6"/>
        <v>0.876</v>
      </c>
      <c r="T98" s="162" t="s">
        <v>102</v>
      </c>
      <c r="U98" s="126"/>
      <c r="V98" s="126"/>
      <c r="W98" s="127"/>
      <c r="X98" s="127"/>
      <c r="Y98" s="169"/>
      <c r="Z98" s="129"/>
      <c r="AA98" s="126"/>
      <c r="AB98" s="186"/>
      <c r="AC98" s="232">
        <f t="shared" si="7"/>
        <v>0</v>
      </c>
      <c r="AD98" s="166"/>
      <c r="AE98" s="130"/>
    </row>
    <row r="99" spans="1:31" ht="12.75">
      <c r="A99" s="196" t="s">
        <v>653</v>
      </c>
      <c r="B99" s="197" t="s">
        <v>115</v>
      </c>
      <c r="C99" s="192" t="s">
        <v>714</v>
      </c>
      <c r="D99" s="352" t="s">
        <v>126</v>
      </c>
      <c r="E99" s="351" t="s">
        <v>282</v>
      </c>
      <c r="F99" s="354" t="s">
        <v>728</v>
      </c>
      <c r="G99" s="370" t="s">
        <v>356</v>
      </c>
      <c r="H99" s="349">
        <v>1213</v>
      </c>
      <c r="I99" s="348" t="s">
        <v>722</v>
      </c>
      <c r="J99" s="362" t="s">
        <v>727</v>
      </c>
      <c r="K99" s="346"/>
      <c r="L99" s="198" t="s">
        <v>33</v>
      </c>
      <c r="M99" s="124" t="s">
        <v>322</v>
      </c>
      <c r="N99" s="202">
        <v>1</v>
      </c>
      <c r="O99" s="124"/>
      <c r="P99" s="124"/>
      <c r="Q99" s="124"/>
      <c r="R99" s="125">
        <v>0.18</v>
      </c>
      <c r="S99" s="228">
        <f t="shared" si="6"/>
        <v>0</v>
      </c>
      <c r="T99" s="162" t="s">
        <v>702</v>
      </c>
      <c r="U99" s="126"/>
      <c r="V99" s="126"/>
      <c r="W99" s="127"/>
      <c r="X99" s="127"/>
      <c r="Y99" s="169"/>
      <c r="Z99" s="129"/>
      <c r="AA99" s="126"/>
      <c r="AB99" s="186"/>
      <c r="AC99" s="232">
        <f t="shared" si="7"/>
        <v>0</v>
      </c>
      <c r="AD99" s="166"/>
      <c r="AE99" s="130"/>
    </row>
    <row r="100" spans="1:31" ht="12.75">
      <c r="A100" s="196" t="s">
        <v>653</v>
      </c>
      <c r="B100" s="197" t="s">
        <v>115</v>
      </c>
      <c r="C100" s="192" t="s">
        <v>714</v>
      </c>
      <c r="D100" s="352" t="s">
        <v>126</v>
      </c>
      <c r="E100" s="351" t="s">
        <v>282</v>
      </c>
      <c r="F100" s="354"/>
      <c r="G100" s="370" t="s">
        <v>357</v>
      </c>
      <c r="H100" s="349"/>
      <c r="I100" s="348"/>
      <c r="J100" s="362"/>
      <c r="K100" s="346" t="s">
        <v>726</v>
      </c>
      <c r="L100" s="198" t="s">
        <v>33</v>
      </c>
      <c r="M100" s="124" t="s">
        <v>353</v>
      </c>
      <c r="N100" s="202">
        <v>1</v>
      </c>
      <c r="O100" s="124"/>
      <c r="P100" s="124"/>
      <c r="Q100" s="124"/>
      <c r="R100" s="125">
        <v>1</v>
      </c>
      <c r="S100" s="228">
        <f t="shared" si="6"/>
        <v>0</v>
      </c>
      <c r="T100" s="162" t="s">
        <v>702</v>
      </c>
      <c r="U100" s="126"/>
      <c r="V100" s="126"/>
      <c r="W100" s="127"/>
      <c r="X100" s="127"/>
      <c r="Y100" s="169"/>
      <c r="Z100" s="129"/>
      <c r="AA100" s="126"/>
      <c r="AB100" s="186"/>
      <c r="AC100" s="232">
        <f t="shared" si="7"/>
        <v>0</v>
      </c>
      <c r="AD100" s="166"/>
      <c r="AE100" s="130"/>
    </row>
    <row r="101" spans="1:31" ht="12.75">
      <c r="A101" s="196" t="s">
        <v>653</v>
      </c>
      <c r="B101" s="197" t="s">
        <v>115</v>
      </c>
      <c r="C101" s="192" t="s">
        <v>714</v>
      </c>
      <c r="D101" s="352" t="s">
        <v>126</v>
      </c>
      <c r="E101" s="351" t="s">
        <v>282</v>
      </c>
      <c r="F101" s="354" t="s">
        <v>728</v>
      </c>
      <c r="G101" s="370" t="s">
        <v>358</v>
      </c>
      <c r="H101" s="349">
        <v>2223</v>
      </c>
      <c r="I101" s="348" t="s">
        <v>722</v>
      </c>
      <c r="J101" s="362" t="s">
        <v>736</v>
      </c>
      <c r="K101" s="346"/>
      <c r="L101" s="198" t="s">
        <v>33</v>
      </c>
      <c r="M101" s="124" t="s">
        <v>354</v>
      </c>
      <c r="N101" s="202">
        <v>1</v>
      </c>
      <c r="O101" s="124">
        <v>90</v>
      </c>
      <c r="P101" s="124">
        <v>120</v>
      </c>
      <c r="Q101" s="124"/>
      <c r="R101" s="125">
        <v>0.04</v>
      </c>
      <c r="S101" s="228">
        <f t="shared" si="6"/>
        <v>0</v>
      </c>
      <c r="T101" s="162" t="s">
        <v>702</v>
      </c>
      <c r="U101" s="126"/>
      <c r="V101" s="126"/>
      <c r="W101" s="127"/>
      <c r="X101" s="127"/>
      <c r="Y101" s="169"/>
      <c r="Z101" s="129"/>
      <c r="AA101" s="126"/>
      <c r="AB101" s="186"/>
      <c r="AC101" s="232">
        <f t="shared" si="7"/>
        <v>0</v>
      </c>
      <c r="AD101" s="166"/>
      <c r="AE101" s="130"/>
    </row>
    <row r="102" spans="1:31" ht="12.75">
      <c r="A102" s="196" t="s">
        <v>653</v>
      </c>
      <c r="B102" s="197" t="s">
        <v>115</v>
      </c>
      <c r="C102" s="192" t="s">
        <v>714</v>
      </c>
      <c r="D102" s="352" t="s">
        <v>126</v>
      </c>
      <c r="E102" s="351" t="s">
        <v>282</v>
      </c>
      <c r="F102" s="354" t="s">
        <v>728</v>
      </c>
      <c r="G102" s="370" t="s">
        <v>359</v>
      </c>
      <c r="H102" s="349">
        <v>2223</v>
      </c>
      <c r="I102" s="348" t="s">
        <v>722</v>
      </c>
      <c r="J102" s="362" t="s">
        <v>736</v>
      </c>
      <c r="K102" s="346"/>
      <c r="L102" s="198" t="s">
        <v>33</v>
      </c>
      <c r="M102" s="124" t="s">
        <v>355</v>
      </c>
      <c r="N102" s="202">
        <v>1</v>
      </c>
      <c r="O102" s="124"/>
      <c r="P102" s="124"/>
      <c r="Q102" s="124"/>
      <c r="R102" s="125">
        <v>0.18</v>
      </c>
      <c r="S102" s="228">
        <f t="shared" si="6"/>
        <v>0</v>
      </c>
      <c r="T102" s="162" t="s">
        <v>702</v>
      </c>
      <c r="U102" s="126"/>
      <c r="V102" s="126"/>
      <c r="W102" s="127"/>
      <c r="X102" s="127"/>
      <c r="Y102" s="169"/>
      <c r="Z102" s="129"/>
      <c r="AA102" s="126"/>
      <c r="AB102" s="186"/>
      <c r="AC102" s="232">
        <f t="shared" si="7"/>
        <v>0</v>
      </c>
      <c r="AD102" s="166"/>
      <c r="AE102" s="130"/>
    </row>
    <row r="103" spans="1:31" ht="12.75">
      <c r="A103" s="57" t="s">
        <v>653</v>
      </c>
      <c r="B103" s="49" t="s">
        <v>115</v>
      </c>
      <c r="C103" s="192" t="s">
        <v>714</v>
      </c>
      <c r="D103" s="353" t="s">
        <v>126</v>
      </c>
      <c r="E103" s="366" t="s">
        <v>282</v>
      </c>
      <c r="F103" s="354" t="s">
        <v>728</v>
      </c>
      <c r="G103" s="371" t="s">
        <v>360</v>
      </c>
      <c r="H103" s="349">
        <v>2223</v>
      </c>
      <c r="I103" s="348" t="s">
        <v>722</v>
      </c>
      <c r="J103" s="362" t="s">
        <v>736</v>
      </c>
      <c r="K103" s="367"/>
      <c r="L103" s="51" t="s">
        <v>33</v>
      </c>
      <c r="M103" s="50" t="s">
        <v>355</v>
      </c>
      <c r="N103" s="50">
        <v>1</v>
      </c>
      <c r="O103" s="50"/>
      <c r="P103" s="50"/>
      <c r="Q103" s="50"/>
      <c r="R103" s="52">
        <v>0.18</v>
      </c>
      <c r="S103" s="228">
        <f t="shared" si="6"/>
        <v>0</v>
      </c>
      <c r="T103" s="161" t="s">
        <v>702</v>
      </c>
      <c r="U103" s="53"/>
      <c r="V103" s="53"/>
      <c r="W103" s="118"/>
      <c r="X103" s="118"/>
      <c r="Y103" s="168"/>
      <c r="Z103" s="55"/>
      <c r="AA103" s="53"/>
      <c r="AB103" s="185"/>
      <c r="AC103" s="232">
        <f t="shared" si="7"/>
        <v>0</v>
      </c>
      <c r="AD103" s="165"/>
      <c r="AE103" s="56"/>
    </row>
    <row r="104" spans="1:31" ht="13.5" thickBot="1">
      <c r="A104" s="58" t="s">
        <v>653</v>
      </c>
      <c r="B104" s="59" t="s">
        <v>115</v>
      </c>
      <c r="C104" s="191" t="s">
        <v>714</v>
      </c>
      <c r="D104" s="372" t="s">
        <v>126</v>
      </c>
      <c r="E104" s="373" t="s">
        <v>282</v>
      </c>
      <c r="F104" s="374" t="s">
        <v>733</v>
      </c>
      <c r="G104" s="375" t="s">
        <v>739</v>
      </c>
      <c r="H104" s="376">
        <v>1213</v>
      </c>
      <c r="I104" s="374" t="s">
        <v>720</v>
      </c>
      <c r="J104" s="377" t="s">
        <v>737</v>
      </c>
      <c r="K104" s="378"/>
      <c r="L104" s="60" t="s">
        <v>33</v>
      </c>
      <c r="M104" s="63" t="s">
        <v>738</v>
      </c>
      <c r="N104" s="61">
        <v>1</v>
      </c>
      <c r="O104" s="61">
        <v>80</v>
      </c>
      <c r="P104" s="61">
        <v>40</v>
      </c>
      <c r="Q104" s="61">
        <v>90</v>
      </c>
      <c r="R104" s="203">
        <f>(O104*P104*Q104)/1000000</f>
        <v>0.288</v>
      </c>
      <c r="S104" s="229">
        <f t="shared" si="6"/>
        <v>0</v>
      </c>
      <c r="T104" s="163" t="s">
        <v>702</v>
      </c>
      <c r="U104" s="63"/>
      <c r="V104" s="63"/>
      <c r="W104" s="119"/>
      <c r="X104" s="119"/>
      <c r="Y104" s="170"/>
      <c r="Z104" s="65"/>
      <c r="AA104" s="63"/>
      <c r="AB104" s="187"/>
      <c r="AC104" s="233">
        <f t="shared" si="7"/>
        <v>0</v>
      </c>
      <c r="AD104" s="167"/>
      <c r="AE104" s="66"/>
    </row>
  </sheetData>
  <sheetProtection/>
  <protectedRanges>
    <protectedRange sqref="N4:P8 Q4:Q7" name="Plage5_1"/>
    <protectedRange sqref="T26:AB989" name="Plage3_1"/>
    <protectedRange sqref="B1:B2" name="Plage1_1"/>
    <protectedRange sqref="M26:M79 O26:Q78 O80:Q90 N98:R102 N26:N96 O91:P96 M82:M96 R26:R96 Q93:Q96 A26:L26 L97:R97 A95:J97 L95:L96 K95:K98 K103:R103 A104:R989 A27:B94 D27:L94 A98:B103 D98:M103 C27:C103" name="Plage2_1"/>
    <protectedRange sqref="AD26:AE989" name="Plage4_1"/>
    <protectedRange sqref="Q8" name="Plage5_1_1"/>
  </protectedRanges>
  <mergeCells count="35">
    <mergeCell ref="Z23:Z24"/>
    <mergeCell ref="AA23:AA24"/>
    <mergeCell ref="AB23:AB24"/>
    <mergeCell ref="AC23:AC24"/>
    <mergeCell ref="V23:V24"/>
    <mergeCell ref="W23:W24"/>
    <mergeCell ref="X23:X24"/>
    <mergeCell ref="Y23:Y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L23:L24"/>
    <mergeCell ref="M23:M24"/>
    <mergeCell ref="N23:N24"/>
    <mergeCell ref="O23:Q23"/>
    <mergeCell ref="H22:K22"/>
    <mergeCell ref="L22:R22"/>
    <mergeCell ref="R23:R24"/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</mergeCells>
  <dataValidations count="6">
    <dataValidation type="list" allowBlank="1" showInputMessage="1" showErrorMessage="1" sqref="Q5 T26:T104 W26:X104 AD26:AD104">
      <formula1>"O,N"</formula1>
    </dataValidation>
    <dataValidation type="list" allowBlank="1" showErrorMessage="1" prompt="&#10;" sqref="L26:L104">
      <formula1>"INFO,MOB,VER,ROC,DIV,LAB,FRAG"</formula1>
    </dataValidation>
    <dataValidation type="list" allowBlank="1" showInputMessage="1" showErrorMessage="1" sqref="Y26:Y104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30"/>
  <sheetViews>
    <sheetView zoomScalePageLayoutView="0" workbookViewId="0" topLeftCell="A77">
      <selection activeCell="I26" sqref="I26:I3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6" customWidth="1"/>
    <col min="8" max="8" width="5.7109375" style="8" customWidth="1"/>
    <col min="9" max="9" width="4.421875" style="8" bestFit="1" customWidth="1"/>
    <col min="10" max="10" width="5.421875" style="8" bestFit="1" customWidth="1"/>
    <col min="11" max="11" width="10.00390625" style="8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8" customWidth="1"/>
    <col min="21" max="22" width="9.8515625" style="8" customWidth="1"/>
    <col min="23" max="24" width="7.28125" style="8" customWidth="1"/>
    <col min="25" max="25" width="9.00390625" style="8" customWidth="1"/>
    <col min="26" max="26" width="24.140625" style="8" customWidth="1"/>
    <col min="27" max="27" width="8.00390625" style="8" bestFit="1" customWidth="1"/>
    <col min="28" max="28" width="8.7109375" style="8" bestFit="1" customWidth="1"/>
    <col min="29" max="30" width="5.7109375" style="8" bestFit="1" customWidth="1"/>
    <col min="31" max="31" width="29.140625" style="8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1" t="s">
        <v>125</v>
      </c>
      <c r="B1" s="111"/>
      <c r="C1" s="114"/>
      <c r="D1" s="113"/>
      <c r="E1" s="113"/>
      <c r="F1" s="113"/>
      <c r="G1" s="113"/>
      <c r="H1" s="115"/>
      <c r="I1" s="115"/>
      <c r="J1" s="115"/>
      <c r="K1" s="115"/>
      <c r="L1" s="113"/>
      <c r="M1" s="113"/>
      <c r="N1" s="113"/>
      <c r="O1" s="113"/>
      <c r="P1" s="113"/>
      <c r="Q1" s="113"/>
      <c r="R1" s="114"/>
      <c r="S1" s="114"/>
      <c r="T1" s="115"/>
      <c r="U1" s="115"/>
      <c r="V1" s="115"/>
      <c r="W1" s="115"/>
      <c r="X1" s="116"/>
      <c r="Y1" s="116"/>
      <c r="Z1" s="116"/>
      <c r="AA1" s="116"/>
      <c r="AB1" s="116"/>
      <c r="AC1" s="116"/>
      <c r="AD1" s="116"/>
      <c r="AE1" s="115"/>
      <c r="AF1" s="2"/>
      <c r="AG1" s="2"/>
    </row>
    <row r="2" spans="1:33" ht="15.75">
      <c r="A2" s="16" t="s">
        <v>41</v>
      </c>
      <c r="B2" s="16" t="s">
        <v>126</v>
      </c>
      <c r="C2" s="17"/>
      <c r="D2" s="18"/>
      <c r="E2" s="18"/>
      <c r="F2" s="18"/>
      <c r="G2" s="18"/>
      <c r="H2" s="16"/>
      <c r="I2" s="19"/>
      <c r="J2" s="24"/>
      <c r="K2" s="17"/>
      <c r="L2" s="18"/>
      <c r="M2" s="18"/>
      <c r="N2" s="18"/>
      <c r="O2" s="18"/>
      <c r="P2" s="18"/>
      <c r="Q2" s="18"/>
      <c r="R2" s="17"/>
      <c r="S2" s="17"/>
      <c r="T2" s="19"/>
      <c r="U2" s="19"/>
      <c r="V2" s="19"/>
      <c r="W2" s="19"/>
      <c r="X2" s="247"/>
      <c r="Y2" s="247"/>
      <c r="Z2" s="247"/>
      <c r="AA2" s="247"/>
      <c r="AB2" s="247"/>
      <c r="AC2" s="247"/>
      <c r="AD2" s="247"/>
      <c r="AE2" s="19"/>
      <c r="AF2" s="2"/>
      <c r="AG2" s="2"/>
    </row>
    <row r="3" spans="1:31" s="2" customFormat="1" ht="16.5" thickBot="1">
      <c r="A3" s="134"/>
      <c r="B3" s="134"/>
      <c r="D3" s="135"/>
      <c r="E3" s="135"/>
      <c r="F3" s="135"/>
      <c r="G3" s="135"/>
      <c r="H3" s="134"/>
      <c r="I3" s="13"/>
      <c r="J3" s="140"/>
      <c r="L3" s="135"/>
      <c r="M3" s="135"/>
      <c r="N3" s="135"/>
      <c r="O3" s="135"/>
      <c r="P3" s="135"/>
      <c r="Q3" s="135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72" t="s">
        <v>68</v>
      </c>
      <c r="M4" s="173"/>
      <c r="N4" s="226" t="s">
        <v>83</v>
      </c>
      <c r="O4" s="174"/>
      <c r="P4" s="175"/>
      <c r="Q4" s="243" t="s">
        <v>69</v>
      </c>
      <c r="R4"/>
      <c r="S4" s="137"/>
      <c r="T4" s="135"/>
      <c r="U4" s="171"/>
      <c r="V4" s="171"/>
      <c r="W4" s="137"/>
      <c r="X4" s="137"/>
      <c r="Y4" s="14"/>
      <c r="Z4" s="13"/>
      <c r="AA4" s="13"/>
      <c r="AB4" s="13"/>
      <c r="AC4" s="13"/>
      <c r="AD4" s="13"/>
      <c r="AE4" s="13"/>
    </row>
    <row r="5" spans="1:31" ht="15.75">
      <c r="A5" s="396" t="s">
        <v>14</v>
      </c>
      <c r="B5" s="234" t="s">
        <v>103</v>
      </c>
      <c r="C5" s="184" t="s">
        <v>69</v>
      </c>
      <c r="D5" s="135"/>
      <c r="E5" s="135"/>
      <c r="F5" s="135"/>
      <c r="G5" s="135"/>
      <c r="H5" s="13"/>
      <c r="I5" s="13"/>
      <c r="J5" s="140"/>
      <c r="K5" s="2"/>
      <c r="L5" s="176" t="s">
        <v>101</v>
      </c>
      <c r="M5" s="177"/>
      <c r="N5" s="177"/>
      <c r="O5" s="178"/>
      <c r="P5" s="179"/>
      <c r="Q5" s="244" t="s">
        <v>102</v>
      </c>
      <c r="R5"/>
      <c r="S5" s="241"/>
      <c r="T5" s="135"/>
      <c r="U5" s="136"/>
      <c r="V5" s="136"/>
      <c r="W5" s="137"/>
      <c r="X5" s="138"/>
      <c r="Y5" s="14"/>
      <c r="Z5" s="13"/>
      <c r="AA5" s="13"/>
      <c r="AB5" s="13"/>
      <c r="AC5" s="13"/>
      <c r="AD5" s="13"/>
      <c r="AE5" s="13"/>
    </row>
    <row r="6" spans="1:31" ht="15.75">
      <c r="A6" s="397"/>
      <c r="B6" s="184"/>
      <c r="C6" s="184" t="s">
        <v>70</v>
      </c>
      <c r="D6" s="135"/>
      <c r="E6" s="135"/>
      <c r="F6" s="135"/>
      <c r="G6" s="135"/>
      <c r="H6" s="13"/>
      <c r="I6" s="13"/>
      <c r="J6" s="140"/>
      <c r="K6" s="2"/>
      <c r="L6" s="176" t="s">
        <v>104</v>
      </c>
      <c r="M6" s="177"/>
      <c r="N6" s="177"/>
      <c r="O6" s="178"/>
      <c r="P6" s="179"/>
      <c r="Q6" s="245">
        <v>0</v>
      </c>
      <c r="R6"/>
      <c r="S6" s="241"/>
      <c r="T6" s="135"/>
      <c r="U6" s="136"/>
      <c r="V6" s="136"/>
      <c r="W6" s="137"/>
      <c r="X6" s="138"/>
      <c r="Y6" s="14"/>
      <c r="Z6" s="13"/>
      <c r="AA6" s="13"/>
      <c r="AB6" s="13"/>
      <c r="AC6" s="13"/>
      <c r="AD6" s="13"/>
      <c r="AE6" s="13"/>
    </row>
    <row r="7" spans="1:31" ht="18" customHeight="1">
      <c r="A7" s="396" t="s">
        <v>67</v>
      </c>
      <c r="B7" s="234" t="s">
        <v>103</v>
      </c>
      <c r="C7" s="184" t="s">
        <v>71</v>
      </c>
      <c r="D7" s="135"/>
      <c r="E7" s="135"/>
      <c r="F7" s="135"/>
      <c r="G7" s="135"/>
      <c r="H7" s="13"/>
      <c r="I7" s="13"/>
      <c r="J7" s="140"/>
      <c r="K7" s="2"/>
      <c r="L7" s="176" t="s">
        <v>106</v>
      </c>
      <c r="M7" s="177"/>
      <c r="N7" s="177"/>
      <c r="O7" s="178"/>
      <c r="P7" s="179"/>
      <c r="Q7" s="248" t="e">
        <f>Q8/Q6</f>
        <v>#DIV/0!</v>
      </c>
      <c r="R7"/>
      <c r="S7" s="241"/>
      <c r="T7" s="135"/>
      <c r="U7" s="136"/>
      <c r="V7" s="136"/>
      <c r="W7" s="137"/>
      <c r="X7" s="138"/>
      <c r="Y7" s="14"/>
      <c r="Z7" s="13"/>
      <c r="AA7" s="13"/>
      <c r="AB7" s="13"/>
      <c r="AC7" s="13"/>
      <c r="AD7" s="13"/>
      <c r="AE7" s="13"/>
    </row>
    <row r="8" spans="1:31" ht="16.5" thickBot="1">
      <c r="A8" s="397"/>
      <c r="B8" s="184"/>
      <c r="C8" s="184" t="s">
        <v>72</v>
      </c>
      <c r="D8" s="135"/>
      <c r="E8" s="135"/>
      <c r="F8" s="135"/>
      <c r="G8" s="135"/>
      <c r="H8" s="13"/>
      <c r="I8" s="13"/>
      <c r="J8" s="140"/>
      <c r="K8" s="2"/>
      <c r="L8" s="180" t="s">
        <v>105</v>
      </c>
      <c r="M8" s="181"/>
      <c r="N8" s="181"/>
      <c r="O8" s="182"/>
      <c r="P8" s="183"/>
      <c r="Q8" s="246">
        <f>SUM($R$36:$R$905)+SUM($AB$36:$AB$905)</f>
        <v>33.748279999999966</v>
      </c>
      <c r="R8"/>
      <c r="S8" s="241"/>
      <c r="T8" s="135"/>
      <c r="U8" s="136"/>
      <c r="V8" s="136"/>
      <c r="W8" s="137"/>
      <c r="X8" s="139"/>
      <c r="Y8" s="14"/>
      <c r="Z8" s="13"/>
      <c r="AA8" s="13"/>
      <c r="AB8" s="13"/>
      <c r="AC8" s="13"/>
      <c r="AD8" s="13"/>
      <c r="AE8" s="13"/>
    </row>
    <row r="9" spans="1:31" ht="16.5" thickBot="1">
      <c r="A9" s="396" t="s">
        <v>15</v>
      </c>
      <c r="B9" s="234" t="s">
        <v>103</v>
      </c>
      <c r="C9" s="184" t="s">
        <v>73</v>
      </c>
      <c r="D9" s="135"/>
      <c r="E9" s="135"/>
      <c r="F9" s="135"/>
      <c r="G9" s="135"/>
      <c r="H9" s="13"/>
      <c r="I9" s="13"/>
      <c r="J9" s="140"/>
      <c r="K9" s="2"/>
      <c r="L9" s="134"/>
      <c r="M9" s="135"/>
      <c r="N9" s="135"/>
      <c r="O9" s="136"/>
      <c r="P9" s="137"/>
      <c r="Q9" s="139"/>
      <c r="R9" s="241"/>
      <c r="S9" s="241"/>
      <c r="T9" s="135"/>
      <c r="U9" s="136"/>
      <c r="V9" s="136"/>
      <c r="W9" s="137"/>
      <c r="X9" s="139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397"/>
      <c r="B10" s="184"/>
      <c r="C10" s="184" t="s">
        <v>74</v>
      </c>
      <c r="D10" s="135"/>
      <c r="E10" s="135"/>
      <c r="F10" s="135"/>
      <c r="G10" s="135"/>
      <c r="H10" s="13"/>
      <c r="I10" s="13"/>
      <c r="J10" s="140"/>
      <c r="K10" s="2"/>
      <c r="L10" s="236" t="s">
        <v>43</v>
      </c>
      <c r="M10" s="237"/>
      <c r="N10" s="394" t="s">
        <v>95</v>
      </c>
      <c r="O10" s="395"/>
      <c r="P10" s="227" t="s">
        <v>60</v>
      </c>
      <c r="Q10" s="227" t="s">
        <v>92</v>
      </c>
      <c r="R10" s="241"/>
      <c r="S10" s="241"/>
      <c r="T10" s="135"/>
      <c r="U10" s="136"/>
      <c r="V10" s="136"/>
      <c r="W10" s="137"/>
      <c r="X10" s="139"/>
      <c r="Y10" s="14"/>
      <c r="Z10" s="13"/>
      <c r="AA10" s="13"/>
      <c r="AB10" s="13"/>
      <c r="AC10" s="13"/>
      <c r="AD10" s="13"/>
      <c r="AE10" s="13"/>
    </row>
    <row r="11" spans="1:31" ht="16.5" thickBot="1">
      <c r="A11" s="396" t="s">
        <v>12</v>
      </c>
      <c r="B11" s="234" t="s">
        <v>103</v>
      </c>
      <c r="C11" s="184" t="s">
        <v>75</v>
      </c>
      <c r="D11" s="135"/>
      <c r="E11" s="135"/>
      <c r="F11" s="135"/>
      <c r="G11" s="135"/>
      <c r="H11" s="13"/>
      <c r="I11" s="13"/>
      <c r="J11" s="140"/>
      <c r="K11" s="2"/>
      <c r="L11" s="238" t="s">
        <v>84</v>
      </c>
      <c r="M11" s="239"/>
      <c r="N11" s="235"/>
      <c r="O11" s="240">
        <f>SUMIF($L$36:$L$978,"INFO",$R$36:$R$978)</f>
        <v>3.9999999999999987</v>
      </c>
      <c r="P11" s="230">
        <f>SUMIF($L$36:$L$978,"INFO",$S$36:$S$978)</f>
        <v>0</v>
      </c>
      <c r="Q11" s="231">
        <f>O11-P11</f>
        <v>3.9999999999999987</v>
      </c>
      <c r="R11" s="241"/>
      <c r="S11" s="241"/>
      <c r="T11" s="135"/>
      <c r="U11" s="136"/>
      <c r="V11" s="136"/>
      <c r="W11" s="137"/>
      <c r="X11" s="139"/>
      <c r="Y11" s="14"/>
      <c r="Z11" s="13"/>
      <c r="AA11" s="13"/>
      <c r="AB11" s="13"/>
      <c r="AC11" s="13"/>
      <c r="AD11" s="13"/>
      <c r="AE11" s="13"/>
    </row>
    <row r="12" spans="1:31" ht="16.5" thickBot="1">
      <c r="A12" s="397"/>
      <c r="B12" s="184"/>
      <c r="C12" s="184" t="s">
        <v>76</v>
      </c>
      <c r="D12" s="135"/>
      <c r="E12" s="135"/>
      <c r="F12" s="135"/>
      <c r="G12" s="135"/>
      <c r="H12" s="13"/>
      <c r="I12" s="13"/>
      <c r="J12" s="140"/>
      <c r="K12" s="2"/>
      <c r="L12" s="238" t="s">
        <v>85</v>
      </c>
      <c r="M12" s="239"/>
      <c r="N12" s="235"/>
      <c r="O12" s="230">
        <f>SUMIF($L$36:$L$978,"MOB",$R$36:$R$978)</f>
        <v>29.477849999999997</v>
      </c>
      <c r="P12" s="230">
        <f>SUMIF($L$36:$L$978,"MOB",$S$36:$S$978)</f>
        <v>0</v>
      </c>
      <c r="Q12" s="231">
        <f aca="true" t="shared" si="0" ref="Q12:Q19">O12-P12</f>
        <v>29.477849999999997</v>
      </c>
      <c r="R12" s="241"/>
      <c r="S12" s="241"/>
      <c r="T12" s="135"/>
      <c r="U12" s="136"/>
      <c r="V12" s="136"/>
      <c r="W12" s="137"/>
      <c r="X12" s="139"/>
      <c r="Y12" s="14"/>
      <c r="Z12" s="13"/>
      <c r="AA12" s="13"/>
      <c r="AB12" s="13"/>
      <c r="AC12" s="13"/>
      <c r="AD12" s="13"/>
      <c r="AE12" s="13"/>
    </row>
    <row r="13" spans="1:31" ht="16.5" thickBot="1">
      <c r="A13" s="396" t="s">
        <v>16</v>
      </c>
      <c r="B13" s="234" t="s">
        <v>103</v>
      </c>
      <c r="C13" s="184" t="s">
        <v>77</v>
      </c>
      <c r="D13" s="135"/>
      <c r="E13" s="135"/>
      <c r="F13" s="135"/>
      <c r="G13" s="135"/>
      <c r="H13" s="13"/>
      <c r="I13" s="13"/>
      <c r="J13" s="140"/>
      <c r="K13" s="2"/>
      <c r="L13" s="238" t="s">
        <v>86</v>
      </c>
      <c r="M13" s="239"/>
      <c r="N13" s="235"/>
      <c r="O13" s="230">
        <f>SUMIF($L$36:$L$971,"DIV",$R$36:$R$971)</f>
        <v>0.2012</v>
      </c>
      <c r="P13" s="230">
        <f>SUMIF($L$36:$L$978,"DIV",$S$36:$S$978)</f>
        <v>0</v>
      </c>
      <c r="Q13" s="231">
        <f t="shared" si="0"/>
        <v>0.2012</v>
      </c>
      <c r="R13" s="241"/>
      <c r="S13" s="241"/>
      <c r="T13" s="135"/>
      <c r="U13" s="136"/>
      <c r="V13" s="136"/>
      <c r="W13" s="137"/>
      <c r="X13" s="139"/>
      <c r="Y13" s="14"/>
      <c r="Z13" s="13"/>
      <c r="AA13" s="13"/>
      <c r="AB13" s="13"/>
      <c r="AC13" s="13"/>
      <c r="AD13" s="13"/>
      <c r="AE13" s="13"/>
    </row>
    <row r="14" spans="1:34" s="26" customFormat="1" ht="15.75" thickBot="1">
      <c r="A14" s="397"/>
      <c r="B14" s="184"/>
      <c r="C14" s="184" t="s">
        <v>78</v>
      </c>
      <c r="D14" s="25"/>
      <c r="E14" s="25"/>
      <c r="F14" s="25"/>
      <c r="G14" s="25"/>
      <c r="H14" s="10"/>
      <c r="I14" s="9"/>
      <c r="J14" s="9"/>
      <c r="K14" s="9"/>
      <c r="L14" s="238" t="s">
        <v>87</v>
      </c>
      <c r="M14" s="239"/>
      <c r="N14" s="235"/>
      <c r="O14" s="230">
        <f>SUMIF($L$36:$L$971,"LAB",$R$36:$R$971)</f>
        <v>0.06923</v>
      </c>
      <c r="P14" s="230">
        <f>SUMIF($L$36:$L$978,"LAB",$S$36:$S$978)</f>
        <v>0</v>
      </c>
      <c r="Q14" s="231">
        <f t="shared" si="0"/>
        <v>0.06923</v>
      </c>
      <c r="R14" s="242"/>
      <c r="S14" s="242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10"/>
      <c r="AF14" s="25"/>
      <c r="AG14" s="25"/>
      <c r="AH14" s="7"/>
    </row>
    <row r="15" spans="1:31" ht="16.5" thickBot="1">
      <c r="A15" s="396" t="s">
        <v>66</v>
      </c>
      <c r="B15" s="234" t="s">
        <v>103</v>
      </c>
      <c r="C15" s="184" t="s">
        <v>79</v>
      </c>
      <c r="D15" s="135"/>
      <c r="E15" s="135"/>
      <c r="F15" s="135"/>
      <c r="G15" s="135"/>
      <c r="H15" s="13"/>
      <c r="I15" s="13"/>
      <c r="J15" s="140"/>
      <c r="K15" s="2"/>
      <c r="L15" s="238" t="s">
        <v>88</v>
      </c>
      <c r="M15" s="239"/>
      <c r="N15" s="235"/>
      <c r="O15" s="230">
        <f>SUMIF($L$36:$L$971,"FRAG",$R$36:$R$971)</f>
        <v>0</v>
      </c>
      <c r="P15" s="230">
        <f>SUMIF($L$36:$L$978,"FRAG",$S$36:$S$978)</f>
        <v>0</v>
      </c>
      <c r="Q15" s="231">
        <f t="shared" si="0"/>
        <v>0</v>
      </c>
      <c r="R15" s="241"/>
      <c r="S15" s="241"/>
      <c r="T15" s="135"/>
      <c r="U15" s="136"/>
      <c r="V15" s="136"/>
      <c r="W15" s="137"/>
      <c r="X15" s="139"/>
      <c r="Y15" s="14"/>
      <c r="Z15" s="13"/>
      <c r="AA15" s="13"/>
      <c r="AB15" s="13"/>
      <c r="AC15" s="13"/>
      <c r="AD15" s="13"/>
      <c r="AE15" s="13"/>
    </row>
    <row r="16" spans="1:31" ht="16.5" thickBot="1">
      <c r="A16" s="397"/>
      <c r="B16" s="184"/>
      <c r="C16" s="184" t="s">
        <v>80</v>
      </c>
      <c r="D16" s="135"/>
      <c r="E16" s="135"/>
      <c r="F16" s="135"/>
      <c r="G16" s="135"/>
      <c r="H16" s="13"/>
      <c r="I16" s="13"/>
      <c r="J16" s="140"/>
      <c r="K16" s="2"/>
      <c r="L16" s="238" t="s">
        <v>89</v>
      </c>
      <c r="M16" s="239"/>
      <c r="N16" s="235"/>
      <c r="O16" s="230">
        <f>SUMIF($L$36:$L$971,"VER",$R$36:$R$971)</f>
        <v>0</v>
      </c>
      <c r="P16" s="230">
        <f>SUMIF($L$36:$L$978,"VER",$S$36:$S$978)</f>
        <v>0</v>
      </c>
      <c r="Q16" s="231">
        <f t="shared" si="0"/>
        <v>0</v>
      </c>
      <c r="R16" s="241"/>
      <c r="S16" s="241"/>
      <c r="T16" s="135"/>
      <c r="U16" s="136"/>
      <c r="V16" s="136"/>
      <c r="W16" s="137"/>
      <c r="X16" s="139"/>
      <c r="Y16" s="14"/>
      <c r="Z16" s="13"/>
      <c r="AA16" s="13"/>
      <c r="AB16" s="13"/>
      <c r="AC16" s="13"/>
      <c r="AD16" s="13"/>
      <c r="AE16" s="13"/>
    </row>
    <row r="17" spans="1:31" ht="16.5" thickBot="1">
      <c r="A17" s="134"/>
      <c r="B17" s="134"/>
      <c r="C17" s="2"/>
      <c r="D17" s="135"/>
      <c r="E17" s="135"/>
      <c r="F17" s="135"/>
      <c r="G17" s="135"/>
      <c r="H17" s="13"/>
      <c r="I17" s="13"/>
      <c r="J17" s="140"/>
      <c r="K17" s="2"/>
      <c r="L17" s="238" t="s">
        <v>90</v>
      </c>
      <c r="M17" s="239"/>
      <c r="N17" s="235"/>
      <c r="O17" s="230">
        <f>SUMIF($L$36:$L$978,"ROC",$R$36:$R$978)</f>
        <v>0</v>
      </c>
      <c r="P17" s="230">
        <f>SUMIF($L$36:$L$978,"ROC",$S$36:$S$978)</f>
        <v>0</v>
      </c>
      <c r="Q17" s="231">
        <f t="shared" si="0"/>
        <v>0</v>
      </c>
      <c r="R17" s="241"/>
      <c r="S17" s="241"/>
      <c r="T17" s="135"/>
      <c r="U17" s="136"/>
      <c r="V17" s="136"/>
      <c r="W17" s="137"/>
      <c r="X17" s="139"/>
      <c r="Y17" s="14"/>
      <c r="Z17" s="13"/>
      <c r="AA17" s="13"/>
      <c r="AB17" s="13"/>
      <c r="AC17" s="13"/>
      <c r="AD17" s="13"/>
      <c r="AE17" s="13"/>
    </row>
    <row r="18" spans="1:34" s="26" customFormat="1" ht="15.75" thickBot="1">
      <c r="A18" s="47"/>
      <c r="B18" s="25"/>
      <c r="C18" s="27"/>
      <c r="D18" s="25"/>
      <c r="E18" s="25"/>
      <c r="F18" s="25"/>
      <c r="G18" s="25"/>
      <c r="H18" s="10"/>
      <c r="I18" s="9"/>
      <c r="J18" s="9"/>
      <c r="K18" s="9"/>
      <c r="L18" s="238" t="s">
        <v>97</v>
      </c>
      <c r="M18" s="239"/>
      <c r="N18" s="235"/>
      <c r="O18" s="230">
        <f>SUMIF($Y$36:$Y$978,"DOCBUR",$AB$36:$AB$978)</f>
        <v>0</v>
      </c>
      <c r="P18" s="230">
        <f>SUMIF($Y$36:$Y$978,"DOCBUR",$AC$36:$AC$978)</f>
        <v>0</v>
      </c>
      <c r="Q18" s="231">
        <f t="shared" si="0"/>
        <v>0</v>
      </c>
      <c r="R18" s="242"/>
      <c r="S18" s="242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10"/>
      <c r="AF18" s="25"/>
      <c r="AG18" s="25"/>
      <c r="AH18" s="7"/>
    </row>
    <row r="19" spans="1:31" ht="16.5" thickBot="1">
      <c r="A19" s="134"/>
      <c r="B19" s="134"/>
      <c r="C19" s="2"/>
      <c r="D19" s="135"/>
      <c r="E19" s="135"/>
      <c r="F19" s="135"/>
      <c r="G19" s="135"/>
      <c r="H19" s="13"/>
      <c r="I19" s="13"/>
      <c r="J19" s="140"/>
      <c r="K19" s="2"/>
      <c r="L19" s="238" t="s">
        <v>98</v>
      </c>
      <c r="M19" s="239"/>
      <c r="N19" s="235"/>
      <c r="O19" s="230">
        <f>SUMIF($Y$36:$Y$978,"DOCBIBLIO",$AB$36:$AB$978)</f>
        <v>0</v>
      </c>
      <c r="P19" s="230">
        <f>SUMIF($Y$36:$Y$978,"DOCBIBLIO",$AC$36:$AC$978)</f>
        <v>0</v>
      </c>
      <c r="Q19" s="231">
        <f t="shared" si="0"/>
        <v>0</v>
      </c>
      <c r="R19" s="241"/>
      <c r="S19" s="241"/>
      <c r="T19" s="135"/>
      <c r="U19" s="136"/>
      <c r="V19" s="136"/>
      <c r="W19" s="137"/>
      <c r="X19" s="139"/>
      <c r="Y19" s="14"/>
      <c r="Z19" s="13"/>
      <c r="AA19" s="13"/>
      <c r="AB19" s="13"/>
      <c r="AC19" s="13"/>
      <c r="AD19" s="13"/>
      <c r="AE19" s="13"/>
    </row>
    <row r="20" spans="1:31" ht="15.75">
      <c r="A20" s="134"/>
      <c r="B20" s="134"/>
      <c r="C20" s="2"/>
      <c r="D20" s="135"/>
      <c r="E20" s="135"/>
      <c r="F20" s="135"/>
      <c r="G20" s="135"/>
      <c r="H20" s="13"/>
      <c r="I20" s="13"/>
      <c r="J20" s="140"/>
      <c r="K20" s="2"/>
      <c r="L20" s="134"/>
      <c r="M20" s="135"/>
      <c r="N20" s="135"/>
      <c r="O20" s="136"/>
      <c r="P20" s="137"/>
      <c r="Q20" s="139"/>
      <c r="R20" s="241"/>
      <c r="S20" s="241"/>
      <c r="T20" s="135"/>
      <c r="U20" s="136"/>
      <c r="V20" s="136"/>
      <c r="W20" s="137"/>
      <c r="X20" s="139"/>
      <c r="Y20" s="14"/>
      <c r="Z20" s="13"/>
      <c r="AA20" s="13"/>
      <c r="AB20" s="13"/>
      <c r="AC20" s="13"/>
      <c r="AD20" s="13"/>
      <c r="AE20" s="13"/>
    </row>
    <row r="21" spans="1:34" s="26" customFormat="1" ht="13.5" thickBot="1">
      <c r="A21" s="47"/>
      <c r="B21" s="25"/>
      <c r="C21" s="27"/>
      <c r="D21" s="25"/>
      <c r="E21" s="25"/>
      <c r="F21" s="25"/>
      <c r="G21" s="25"/>
      <c r="H21" s="10"/>
      <c r="I21" s="9"/>
      <c r="J21" s="9"/>
      <c r="K21" s="9"/>
      <c r="L21" s="25"/>
      <c r="M21" s="25"/>
      <c r="N21" s="25"/>
      <c r="O21" s="25"/>
      <c r="P21" s="25"/>
      <c r="Q21" s="25"/>
      <c r="R21" s="25"/>
      <c r="S21" s="25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10"/>
      <c r="AF21" s="25"/>
      <c r="AG21" s="25"/>
      <c r="AH21" s="7"/>
    </row>
    <row r="22" spans="1:31" ht="12.75">
      <c r="A22" s="422" t="s">
        <v>17</v>
      </c>
      <c r="B22" s="423"/>
      <c r="C22" s="424"/>
      <c r="D22" s="424"/>
      <c r="E22" s="424"/>
      <c r="F22" s="424"/>
      <c r="G22" s="425"/>
      <c r="H22" s="398" t="s">
        <v>28</v>
      </c>
      <c r="I22" s="399"/>
      <c r="J22" s="399"/>
      <c r="K22" s="400"/>
      <c r="L22" s="398" t="s">
        <v>56</v>
      </c>
      <c r="M22" s="399"/>
      <c r="N22" s="399"/>
      <c r="O22" s="399"/>
      <c r="P22" s="399"/>
      <c r="Q22" s="399"/>
      <c r="R22" s="400"/>
      <c r="S22" s="160"/>
      <c r="T22" s="416" t="s">
        <v>96</v>
      </c>
      <c r="U22" s="417"/>
      <c r="V22" s="417"/>
      <c r="W22" s="417"/>
      <c r="X22" s="417"/>
      <c r="Y22" s="414" t="s">
        <v>36</v>
      </c>
      <c r="Z22" s="415"/>
      <c r="AA22" s="415"/>
      <c r="AB22" s="415"/>
      <c r="AC22" s="188"/>
      <c r="AD22" s="164"/>
      <c r="AE22" s="404" t="s">
        <v>0</v>
      </c>
    </row>
    <row r="23" spans="1:31" ht="12.75" customHeight="1">
      <c r="A23" s="427" t="s">
        <v>25</v>
      </c>
      <c r="B23" s="429" t="s">
        <v>26</v>
      </c>
      <c r="C23" s="430"/>
      <c r="D23" s="430"/>
      <c r="E23" s="430"/>
      <c r="F23" s="431"/>
      <c r="G23" s="428" t="s">
        <v>20</v>
      </c>
      <c r="H23" s="421"/>
      <c r="I23" s="419"/>
      <c r="J23" s="419"/>
      <c r="K23" s="426" t="s">
        <v>23</v>
      </c>
      <c r="L23" s="418" t="s">
        <v>5</v>
      </c>
      <c r="M23" s="401" t="s">
        <v>27</v>
      </c>
      <c r="N23" s="401" t="s">
        <v>21</v>
      </c>
      <c r="O23" s="419" t="s">
        <v>31</v>
      </c>
      <c r="P23" s="419"/>
      <c r="Q23" s="419"/>
      <c r="R23" s="402" t="s">
        <v>99</v>
      </c>
      <c r="S23" s="402" t="s">
        <v>93</v>
      </c>
      <c r="T23" s="421" t="s">
        <v>91</v>
      </c>
      <c r="U23" s="412" t="s">
        <v>45</v>
      </c>
      <c r="V23" s="412" t="s">
        <v>94</v>
      </c>
      <c r="W23" s="412" t="s">
        <v>49</v>
      </c>
      <c r="X23" s="420" t="s">
        <v>46</v>
      </c>
      <c r="Y23" s="410" t="s">
        <v>32</v>
      </c>
      <c r="Z23" s="408" t="s">
        <v>27</v>
      </c>
      <c r="AA23" s="408" t="s">
        <v>1</v>
      </c>
      <c r="AB23" s="408" t="s">
        <v>100</v>
      </c>
      <c r="AC23" s="412" t="s">
        <v>93</v>
      </c>
      <c r="AD23" s="407" t="s">
        <v>57</v>
      </c>
      <c r="AE23" s="405"/>
    </row>
    <row r="24" spans="1:31" ht="23.25" customHeight="1">
      <c r="A24" s="427"/>
      <c r="B24" s="23" t="s">
        <v>38</v>
      </c>
      <c r="C24" s="48" t="s">
        <v>18</v>
      </c>
      <c r="D24" s="48" t="s">
        <v>19</v>
      </c>
      <c r="E24" s="48" t="s">
        <v>24</v>
      </c>
      <c r="F24" s="117" t="s">
        <v>42</v>
      </c>
      <c r="G24" s="428" t="s">
        <v>20</v>
      </c>
      <c r="H24" s="120" t="s">
        <v>18</v>
      </c>
      <c r="I24" s="11" t="s">
        <v>19</v>
      </c>
      <c r="J24" s="11" t="s">
        <v>20</v>
      </c>
      <c r="K24" s="426"/>
      <c r="L24" s="418"/>
      <c r="M24" s="401" t="s">
        <v>27</v>
      </c>
      <c r="N24" s="401" t="s">
        <v>21</v>
      </c>
      <c r="O24" s="48" t="s">
        <v>81</v>
      </c>
      <c r="P24" s="48" t="s">
        <v>82</v>
      </c>
      <c r="Q24" s="48" t="s">
        <v>22</v>
      </c>
      <c r="R24" s="403"/>
      <c r="S24" s="403"/>
      <c r="T24" s="421"/>
      <c r="U24" s="412"/>
      <c r="V24" s="412"/>
      <c r="W24" s="412"/>
      <c r="X24" s="412"/>
      <c r="Y24" s="411"/>
      <c r="Z24" s="409"/>
      <c r="AA24" s="409"/>
      <c r="AB24" s="409"/>
      <c r="AC24" s="413"/>
      <c r="AD24" s="407"/>
      <c r="AE24" s="406"/>
    </row>
    <row r="25" spans="1:31" ht="12.75">
      <c r="A25" s="210"/>
      <c r="B25" s="211"/>
      <c r="C25" s="212"/>
      <c r="D25" s="212"/>
      <c r="E25" s="212"/>
      <c r="F25" s="212"/>
      <c r="G25" s="213"/>
      <c r="H25" s="214"/>
      <c r="I25" s="215"/>
      <c r="J25" s="215"/>
      <c r="K25" s="216"/>
      <c r="L25" s="210"/>
      <c r="M25" s="217"/>
      <c r="N25" s="217"/>
      <c r="O25" s="212"/>
      <c r="P25" s="212"/>
      <c r="Q25" s="212"/>
      <c r="R25" s="218"/>
      <c r="S25" s="219"/>
      <c r="T25" s="220"/>
      <c r="U25" s="220"/>
      <c r="V25" s="220"/>
      <c r="W25" s="220"/>
      <c r="X25" s="220"/>
      <c r="Y25" s="222"/>
      <c r="Z25" s="220"/>
      <c r="AA25" s="220"/>
      <c r="AB25" s="220"/>
      <c r="AC25" s="220"/>
      <c r="AD25" s="221"/>
      <c r="AE25" s="218"/>
    </row>
    <row r="26" spans="1:31" s="20" customFormat="1" ht="12.75">
      <c r="A26" s="196" t="s">
        <v>653</v>
      </c>
      <c r="B26" s="197" t="s">
        <v>115</v>
      </c>
      <c r="C26" s="360" t="s">
        <v>714</v>
      </c>
      <c r="D26" s="384" t="s">
        <v>126</v>
      </c>
      <c r="E26" s="495" t="s">
        <v>251</v>
      </c>
      <c r="F26" s="493" t="s">
        <v>728</v>
      </c>
      <c r="G26" s="387" t="s">
        <v>361</v>
      </c>
      <c r="H26" s="494">
        <v>1222</v>
      </c>
      <c r="I26" s="493">
        <v>2</v>
      </c>
      <c r="J26" s="495" t="s">
        <v>758</v>
      </c>
      <c r="K26" s="496"/>
      <c r="L26" s="198" t="s">
        <v>33</v>
      </c>
      <c r="M26" s="202" t="s">
        <v>114</v>
      </c>
      <c r="N26" s="202">
        <v>1</v>
      </c>
      <c r="O26" s="202">
        <v>60</v>
      </c>
      <c r="P26" s="202">
        <v>120</v>
      </c>
      <c r="Q26" s="202">
        <v>73</v>
      </c>
      <c r="R26" s="203">
        <f>(O26*P26*Q26)/1000000</f>
        <v>0.5256</v>
      </c>
      <c r="S26" s="228">
        <f>IF(T26="O",R26,0)</f>
        <v>0</v>
      </c>
      <c r="T26" s="204" t="s">
        <v>702</v>
      </c>
      <c r="U26" s="199"/>
      <c r="V26" s="199"/>
      <c r="W26" s="205"/>
      <c r="X26" s="205"/>
      <c r="Y26" s="206"/>
      <c r="Z26" s="207"/>
      <c r="AA26" s="199"/>
      <c r="AB26" s="199"/>
      <c r="AC26" s="232">
        <f>IF(AD26="O",AB26,0)</f>
        <v>0</v>
      </c>
      <c r="AD26" s="208"/>
      <c r="AE26" s="209"/>
    </row>
    <row r="27" spans="1:31" s="20" customFormat="1" ht="12.75">
      <c r="A27" s="196" t="s">
        <v>653</v>
      </c>
      <c r="B27" s="197" t="s">
        <v>115</v>
      </c>
      <c r="C27" s="360" t="s">
        <v>714</v>
      </c>
      <c r="D27" s="384" t="s">
        <v>126</v>
      </c>
      <c r="E27" s="495" t="s">
        <v>251</v>
      </c>
      <c r="F27" s="493" t="s">
        <v>728</v>
      </c>
      <c r="G27" s="387" t="s">
        <v>362</v>
      </c>
      <c r="H27" s="494">
        <v>1222</v>
      </c>
      <c r="I27" s="493">
        <v>2</v>
      </c>
      <c r="J27" s="495" t="s">
        <v>758</v>
      </c>
      <c r="K27" s="496"/>
      <c r="L27" s="198" t="s">
        <v>33</v>
      </c>
      <c r="M27" s="202" t="s">
        <v>114</v>
      </c>
      <c r="N27" s="202">
        <v>1</v>
      </c>
      <c r="O27" s="202">
        <v>60</v>
      </c>
      <c r="P27" s="202">
        <v>120</v>
      </c>
      <c r="Q27" s="202">
        <v>73</v>
      </c>
      <c r="R27" s="203">
        <f>(O27*P27*Q27)/1000000</f>
        <v>0.5256</v>
      </c>
      <c r="S27" s="228">
        <f>IF(T27="O",R27,0)</f>
        <v>0</v>
      </c>
      <c r="T27" s="204" t="s">
        <v>702</v>
      </c>
      <c r="U27" s="199"/>
      <c r="V27" s="199"/>
      <c r="W27" s="205"/>
      <c r="X27" s="205"/>
      <c r="Y27" s="206"/>
      <c r="Z27" s="207"/>
      <c r="AA27" s="199"/>
      <c r="AB27" s="199"/>
      <c r="AC27" s="232">
        <f>IF(AD27="O",AB27,0)</f>
        <v>0</v>
      </c>
      <c r="AD27" s="208"/>
      <c r="AE27" s="209"/>
    </row>
    <row r="28" spans="1:31" s="20" customFormat="1" ht="12.75">
      <c r="A28" s="196" t="s">
        <v>653</v>
      </c>
      <c r="B28" s="197" t="s">
        <v>115</v>
      </c>
      <c r="C28" s="360" t="s">
        <v>714</v>
      </c>
      <c r="D28" s="384" t="s">
        <v>126</v>
      </c>
      <c r="E28" s="495" t="s">
        <v>251</v>
      </c>
      <c r="F28" s="493" t="s">
        <v>728</v>
      </c>
      <c r="G28" s="387" t="s">
        <v>363</v>
      </c>
      <c r="H28" s="494">
        <v>1222</v>
      </c>
      <c r="I28" s="493">
        <v>2</v>
      </c>
      <c r="J28" s="495" t="s">
        <v>758</v>
      </c>
      <c r="K28" s="496"/>
      <c r="L28" s="198" t="s">
        <v>33</v>
      </c>
      <c r="M28" s="202" t="s">
        <v>114</v>
      </c>
      <c r="N28" s="202">
        <v>1</v>
      </c>
      <c r="O28" s="202">
        <v>60</v>
      </c>
      <c r="P28" s="202">
        <v>120</v>
      </c>
      <c r="Q28" s="202">
        <v>73</v>
      </c>
      <c r="R28" s="203">
        <f>(O28*P28*Q28)/1000000</f>
        <v>0.5256</v>
      </c>
      <c r="S28" s="228">
        <f>IF(T28="O",R28,0)</f>
        <v>0</v>
      </c>
      <c r="T28" s="204" t="s">
        <v>702</v>
      </c>
      <c r="U28" s="53"/>
      <c r="V28" s="53"/>
      <c r="W28" s="118"/>
      <c r="X28" s="118"/>
      <c r="Y28" s="168"/>
      <c r="Z28" s="55"/>
      <c r="AA28" s="53"/>
      <c r="AB28" s="185"/>
      <c r="AC28" s="232">
        <f>IF(AD28="O",AB28,0)</f>
        <v>0</v>
      </c>
      <c r="AD28" s="165"/>
      <c r="AE28" s="56"/>
    </row>
    <row r="29" spans="1:31" s="20" customFormat="1" ht="12.75">
      <c r="A29" s="196" t="s">
        <v>653</v>
      </c>
      <c r="B29" s="197" t="s">
        <v>115</v>
      </c>
      <c r="C29" s="360" t="s">
        <v>714</v>
      </c>
      <c r="D29" s="384" t="s">
        <v>126</v>
      </c>
      <c r="E29" s="495" t="s">
        <v>251</v>
      </c>
      <c r="F29" s="493" t="s">
        <v>728</v>
      </c>
      <c r="G29" s="387" t="s">
        <v>364</v>
      </c>
      <c r="H29" s="494">
        <v>1222</v>
      </c>
      <c r="I29" s="493">
        <v>2</v>
      </c>
      <c r="J29" s="495" t="s">
        <v>758</v>
      </c>
      <c r="K29" s="496"/>
      <c r="L29" s="198" t="s">
        <v>33</v>
      </c>
      <c r="M29" s="202" t="s">
        <v>114</v>
      </c>
      <c r="N29" s="202">
        <v>1</v>
      </c>
      <c r="O29" s="202">
        <v>60</v>
      </c>
      <c r="P29" s="202">
        <v>120</v>
      </c>
      <c r="Q29" s="202">
        <v>73</v>
      </c>
      <c r="R29" s="203">
        <f>(O29*P29*Q29)/1000000</f>
        <v>0.5256</v>
      </c>
      <c r="S29" s="228">
        <f>IF(T29="O",R29,0)</f>
        <v>0</v>
      </c>
      <c r="T29" s="204" t="s">
        <v>702</v>
      </c>
      <c r="U29" s="199"/>
      <c r="V29" s="199"/>
      <c r="W29" s="205"/>
      <c r="X29" s="205"/>
      <c r="Y29" s="206"/>
      <c r="Z29" s="207"/>
      <c r="AA29" s="199"/>
      <c r="AB29" s="199"/>
      <c r="AC29" s="232">
        <f>IF(AD29="O",AB29,0)</f>
        <v>0</v>
      </c>
      <c r="AD29" s="208"/>
      <c r="AE29" s="209"/>
    </row>
    <row r="30" spans="1:31" s="20" customFormat="1" ht="12.75">
      <c r="A30" s="196" t="s">
        <v>653</v>
      </c>
      <c r="B30" s="197" t="s">
        <v>115</v>
      </c>
      <c r="C30" s="360" t="s">
        <v>714</v>
      </c>
      <c r="D30" s="384" t="s">
        <v>126</v>
      </c>
      <c r="E30" s="495" t="s">
        <v>251</v>
      </c>
      <c r="F30" s="493" t="s">
        <v>728</v>
      </c>
      <c r="G30" s="387" t="s">
        <v>365</v>
      </c>
      <c r="H30" s="494">
        <v>1222</v>
      </c>
      <c r="I30" s="493">
        <v>2</v>
      </c>
      <c r="J30" s="495" t="s">
        <v>758</v>
      </c>
      <c r="K30" s="496"/>
      <c r="L30" s="198" t="s">
        <v>33</v>
      </c>
      <c r="M30" s="202" t="s">
        <v>114</v>
      </c>
      <c r="N30" s="202">
        <v>1</v>
      </c>
      <c r="O30" s="202">
        <v>60</v>
      </c>
      <c r="P30" s="202">
        <v>120</v>
      </c>
      <c r="Q30" s="202">
        <v>73</v>
      </c>
      <c r="R30" s="203">
        <f>(O30*P30*Q30)/1000000</f>
        <v>0.5256</v>
      </c>
      <c r="S30" s="228">
        <f>IF(T30="O",R30,0)</f>
        <v>0</v>
      </c>
      <c r="T30" s="204" t="s">
        <v>702</v>
      </c>
      <c r="U30" s="199"/>
      <c r="V30" s="199"/>
      <c r="W30" s="205"/>
      <c r="X30" s="205"/>
      <c r="Y30" s="206"/>
      <c r="Z30" s="207"/>
      <c r="AA30" s="199"/>
      <c r="AB30" s="199"/>
      <c r="AC30" s="232">
        <f>IF(AD30="O",AB30,0)</f>
        <v>0</v>
      </c>
      <c r="AD30" s="208"/>
      <c r="AE30" s="209"/>
    </row>
    <row r="31" spans="1:31" s="20" customFormat="1" ht="12.75">
      <c r="A31" s="196" t="s">
        <v>653</v>
      </c>
      <c r="B31" s="197" t="s">
        <v>115</v>
      </c>
      <c r="C31" s="360" t="s">
        <v>714</v>
      </c>
      <c r="D31" s="384" t="s">
        <v>126</v>
      </c>
      <c r="E31" s="495" t="s">
        <v>251</v>
      </c>
      <c r="F31" s="493" t="s">
        <v>728</v>
      </c>
      <c r="G31" s="387" t="s">
        <v>366</v>
      </c>
      <c r="H31" s="494">
        <v>1222</v>
      </c>
      <c r="I31" s="493">
        <v>2</v>
      </c>
      <c r="J31" s="495" t="s">
        <v>758</v>
      </c>
      <c r="K31" s="496"/>
      <c r="L31" s="198" t="s">
        <v>33</v>
      </c>
      <c r="M31" s="202" t="s">
        <v>114</v>
      </c>
      <c r="N31" s="202">
        <v>1</v>
      </c>
      <c r="O31" s="202">
        <v>60</v>
      </c>
      <c r="P31" s="202">
        <v>120</v>
      </c>
      <c r="Q31" s="202">
        <v>73</v>
      </c>
      <c r="R31" s="203">
        <f>(O31*P31*Q31)/1000000</f>
        <v>0.5256</v>
      </c>
      <c r="S31" s="228">
        <f>IF(T31="O",R31,0)</f>
        <v>0</v>
      </c>
      <c r="T31" s="204" t="s">
        <v>702</v>
      </c>
      <c r="U31" s="53"/>
      <c r="V31" s="53"/>
      <c r="W31" s="118"/>
      <c r="X31" s="118"/>
      <c r="Y31" s="168"/>
      <c r="Z31" s="55"/>
      <c r="AA31" s="53"/>
      <c r="AB31" s="185"/>
      <c r="AC31" s="232">
        <f>IF(AD31="O",AB31,0)</f>
        <v>0</v>
      </c>
      <c r="AD31" s="165"/>
      <c r="AE31" s="56"/>
    </row>
    <row r="32" spans="1:31" s="20" customFormat="1" ht="12.75">
      <c r="A32" s="196" t="s">
        <v>653</v>
      </c>
      <c r="B32" s="197" t="s">
        <v>115</v>
      </c>
      <c r="C32" s="360" t="s">
        <v>714</v>
      </c>
      <c r="D32" s="384" t="s">
        <v>126</v>
      </c>
      <c r="E32" s="495" t="s">
        <v>251</v>
      </c>
      <c r="F32" s="493" t="s">
        <v>728</v>
      </c>
      <c r="G32" s="387" t="s">
        <v>367</v>
      </c>
      <c r="H32" s="494">
        <v>1222</v>
      </c>
      <c r="I32" s="493">
        <v>2</v>
      </c>
      <c r="J32" s="495" t="s">
        <v>758</v>
      </c>
      <c r="K32" s="498"/>
      <c r="L32" s="198" t="s">
        <v>33</v>
      </c>
      <c r="M32" s="50" t="s">
        <v>114</v>
      </c>
      <c r="N32" s="202">
        <v>1</v>
      </c>
      <c r="O32" s="50">
        <v>160</v>
      </c>
      <c r="P32" s="50">
        <v>80</v>
      </c>
      <c r="Q32" s="50">
        <v>73</v>
      </c>
      <c r="R32" s="203">
        <f>(O32*P32*Q32)/1000000</f>
        <v>0.9344</v>
      </c>
      <c r="S32" s="228">
        <f>IF(T32="O",R32,0)</f>
        <v>0</v>
      </c>
      <c r="T32" s="204" t="s">
        <v>702</v>
      </c>
      <c r="U32" s="53"/>
      <c r="V32" s="53"/>
      <c r="W32" s="118"/>
      <c r="X32" s="118"/>
      <c r="Y32" s="168"/>
      <c r="Z32" s="55"/>
      <c r="AA32" s="53"/>
      <c r="AB32" s="185"/>
      <c r="AC32" s="232">
        <f>IF(AD32="O",AB32,0)</f>
        <v>0</v>
      </c>
      <c r="AD32" s="165"/>
      <c r="AE32" s="56"/>
    </row>
    <row r="33" spans="1:31" s="20" customFormat="1" ht="12.75">
      <c r="A33" s="196" t="s">
        <v>653</v>
      </c>
      <c r="B33" s="197" t="s">
        <v>115</v>
      </c>
      <c r="C33" s="360" t="s">
        <v>714</v>
      </c>
      <c r="D33" s="384" t="s">
        <v>126</v>
      </c>
      <c r="E33" s="495" t="s">
        <v>251</v>
      </c>
      <c r="F33" s="493" t="s">
        <v>728</v>
      </c>
      <c r="G33" s="387" t="s">
        <v>368</v>
      </c>
      <c r="H33" s="494">
        <v>1222</v>
      </c>
      <c r="I33" s="493">
        <v>2</v>
      </c>
      <c r="J33" s="495" t="s">
        <v>758</v>
      </c>
      <c r="K33" s="498"/>
      <c r="L33" s="198" t="s">
        <v>33</v>
      </c>
      <c r="M33" s="50" t="s">
        <v>114</v>
      </c>
      <c r="N33" s="202">
        <v>1</v>
      </c>
      <c r="O33" s="50">
        <v>160</v>
      </c>
      <c r="P33" s="50">
        <v>80</v>
      </c>
      <c r="Q33" s="50">
        <v>73</v>
      </c>
      <c r="R33" s="203">
        <f>(O33*P33*Q33)/1000000</f>
        <v>0.9344</v>
      </c>
      <c r="S33" s="228">
        <f>IF(T33="O",R33,0)</f>
        <v>0</v>
      </c>
      <c r="T33" s="204" t="s">
        <v>702</v>
      </c>
      <c r="U33" s="126"/>
      <c r="V33" s="126"/>
      <c r="W33" s="127"/>
      <c r="X33" s="127"/>
      <c r="Y33" s="169"/>
      <c r="Z33" s="129"/>
      <c r="AA33" s="126"/>
      <c r="AB33" s="186"/>
      <c r="AC33" s="232">
        <f>IF(AD33="O",AB33,0)</f>
        <v>0</v>
      </c>
      <c r="AD33" s="166"/>
      <c r="AE33" s="130"/>
    </row>
    <row r="34" spans="1:31" s="20" customFormat="1" ht="12.75">
      <c r="A34" s="196" t="s">
        <v>653</v>
      </c>
      <c r="B34" s="197" t="s">
        <v>115</v>
      </c>
      <c r="C34" s="360" t="s">
        <v>714</v>
      </c>
      <c r="D34" s="384" t="s">
        <v>126</v>
      </c>
      <c r="E34" s="495" t="s">
        <v>251</v>
      </c>
      <c r="F34" s="493" t="s">
        <v>728</v>
      </c>
      <c r="G34" s="387" t="s">
        <v>369</v>
      </c>
      <c r="H34" s="494">
        <v>1222</v>
      </c>
      <c r="I34" s="493">
        <v>2</v>
      </c>
      <c r="J34" s="495" t="s">
        <v>758</v>
      </c>
      <c r="K34" s="498"/>
      <c r="L34" s="198" t="s">
        <v>33</v>
      </c>
      <c r="M34" s="50" t="s">
        <v>114</v>
      </c>
      <c r="N34" s="202">
        <v>1</v>
      </c>
      <c r="O34" s="50">
        <v>160</v>
      </c>
      <c r="P34" s="50">
        <v>80</v>
      </c>
      <c r="Q34" s="50">
        <v>73</v>
      </c>
      <c r="R34" s="203">
        <f>(O34*P34*Q34)/1000000</f>
        <v>0.9344</v>
      </c>
      <c r="S34" s="228">
        <f>IF(T34="O",R34,0)</f>
        <v>0</v>
      </c>
      <c r="T34" s="204" t="s">
        <v>702</v>
      </c>
      <c r="U34" s="126"/>
      <c r="V34" s="126"/>
      <c r="W34" s="127"/>
      <c r="X34" s="127"/>
      <c r="Y34" s="169"/>
      <c r="Z34" s="129"/>
      <c r="AA34" s="126"/>
      <c r="AB34" s="186"/>
      <c r="AC34" s="232">
        <f>IF(AD34="O",AB34,0)</f>
        <v>0</v>
      </c>
      <c r="AD34" s="166"/>
      <c r="AE34" s="130"/>
    </row>
    <row r="35" spans="1:31" s="20" customFormat="1" ht="12.75">
      <c r="A35" s="196" t="s">
        <v>653</v>
      </c>
      <c r="B35" s="197" t="s">
        <v>115</v>
      </c>
      <c r="C35" s="360" t="s">
        <v>714</v>
      </c>
      <c r="D35" s="384" t="s">
        <v>126</v>
      </c>
      <c r="E35" s="495" t="s">
        <v>251</v>
      </c>
      <c r="F35" s="493" t="s">
        <v>728</v>
      </c>
      <c r="G35" s="387" t="s">
        <v>370</v>
      </c>
      <c r="H35" s="494">
        <v>1222</v>
      </c>
      <c r="I35" s="493">
        <v>2</v>
      </c>
      <c r="J35" s="495" t="s">
        <v>758</v>
      </c>
      <c r="K35" s="498"/>
      <c r="L35" s="198" t="s">
        <v>33</v>
      </c>
      <c r="M35" s="50" t="s">
        <v>114</v>
      </c>
      <c r="N35" s="202">
        <v>1</v>
      </c>
      <c r="O35" s="50">
        <v>160</v>
      </c>
      <c r="P35" s="50">
        <v>80</v>
      </c>
      <c r="Q35" s="50">
        <v>73</v>
      </c>
      <c r="R35" s="203">
        <f>(O35*P35*Q35)/1000000</f>
        <v>0.9344</v>
      </c>
      <c r="S35" s="228">
        <f>IF(T35="O",R35,0)</f>
        <v>0</v>
      </c>
      <c r="T35" s="204" t="s">
        <v>702</v>
      </c>
      <c r="U35" s="126"/>
      <c r="V35" s="126"/>
      <c r="W35" s="127"/>
      <c r="X35" s="127"/>
      <c r="Y35" s="169"/>
      <c r="Z35" s="129"/>
      <c r="AA35" s="126"/>
      <c r="AB35" s="186"/>
      <c r="AC35" s="232">
        <f>IF(AD35="O",AB35,0)</f>
        <v>0</v>
      </c>
      <c r="AD35" s="166"/>
      <c r="AE35" s="130"/>
    </row>
    <row r="36" spans="1:31" s="20" customFormat="1" ht="12.75">
      <c r="A36" s="196" t="s">
        <v>653</v>
      </c>
      <c r="B36" s="197" t="s">
        <v>115</v>
      </c>
      <c r="C36" s="360" t="s">
        <v>714</v>
      </c>
      <c r="D36" s="352" t="s">
        <v>126</v>
      </c>
      <c r="E36" s="351" t="s">
        <v>251</v>
      </c>
      <c r="F36" s="348" t="s">
        <v>728</v>
      </c>
      <c r="G36" s="350" t="s">
        <v>424</v>
      </c>
      <c r="H36" s="349">
        <v>1213</v>
      </c>
      <c r="I36" s="348">
        <v>1</v>
      </c>
      <c r="J36" s="347" t="s">
        <v>757</v>
      </c>
      <c r="K36" s="346"/>
      <c r="L36" s="198" t="s">
        <v>33</v>
      </c>
      <c r="M36" s="124" t="s">
        <v>114</v>
      </c>
      <c r="N36" s="202">
        <v>1</v>
      </c>
      <c r="O36" s="124">
        <v>120</v>
      </c>
      <c r="P36" s="124">
        <v>60</v>
      </c>
      <c r="Q36" s="124">
        <v>73</v>
      </c>
      <c r="R36" s="203">
        <f>(O36*P36*Q36)/1000000</f>
        <v>0.5256</v>
      </c>
      <c r="S36" s="228">
        <f>IF(T36="O",R36,0)</f>
        <v>0</v>
      </c>
      <c r="T36" s="204" t="s">
        <v>702</v>
      </c>
      <c r="U36" s="126"/>
      <c r="V36" s="126"/>
      <c r="W36" s="127"/>
      <c r="X36" s="127"/>
      <c r="Y36" s="169"/>
      <c r="Z36" s="129"/>
      <c r="AA36" s="126"/>
      <c r="AB36" s="186"/>
      <c r="AC36" s="232">
        <f>IF(AD36="O",AB36,0)</f>
        <v>0</v>
      </c>
      <c r="AD36" s="166"/>
      <c r="AE36" s="130"/>
    </row>
    <row r="37" spans="1:31" s="20" customFormat="1" ht="12.75">
      <c r="A37" s="196" t="s">
        <v>653</v>
      </c>
      <c r="B37" s="197" t="s">
        <v>115</v>
      </c>
      <c r="C37" s="360" t="s">
        <v>714</v>
      </c>
      <c r="D37" s="352" t="s">
        <v>126</v>
      </c>
      <c r="E37" s="351" t="s">
        <v>251</v>
      </c>
      <c r="F37" s="348" t="s">
        <v>728</v>
      </c>
      <c r="G37" s="350" t="s">
        <v>425</v>
      </c>
      <c r="H37" s="349">
        <v>1213</v>
      </c>
      <c r="I37" s="348">
        <v>1</v>
      </c>
      <c r="J37" s="347" t="s">
        <v>757</v>
      </c>
      <c r="K37" s="346"/>
      <c r="L37" s="198" t="s">
        <v>33</v>
      </c>
      <c r="M37" s="124" t="s">
        <v>114</v>
      </c>
      <c r="N37" s="202">
        <v>1</v>
      </c>
      <c r="O37" s="124">
        <v>120</v>
      </c>
      <c r="P37" s="124">
        <v>60</v>
      </c>
      <c r="Q37" s="124">
        <v>73</v>
      </c>
      <c r="R37" s="203">
        <f>(O37*P37*Q37)/1000000</f>
        <v>0.5256</v>
      </c>
      <c r="S37" s="228">
        <f>IF(T37="O",R37,0)</f>
        <v>0</v>
      </c>
      <c r="T37" s="204" t="s">
        <v>702</v>
      </c>
      <c r="U37" s="126"/>
      <c r="V37" s="126"/>
      <c r="W37" s="127"/>
      <c r="X37" s="127"/>
      <c r="Y37" s="169"/>
      <c r="Z37" s="129"/>
      <c r="AA37" s="126"/>
      <c r="AB37" s="186"/>
      <c r="AC37" s="232">
        <f>IF(AD37="O",AB37,0)</f>
        <v>0</v>
      </c>
      <c r="AD37" s="166"/>
      <c r="AE37" s="130"/>
    </row>
    <row r="38" spans="1:31" s="20" customFormat="1" ht="12.75">
      <c r="A38" s="196" t="s">
        <v>653</v>
      </c>
      <c r="B38" s="197" t="s">
        <v>115</v>
      </c>
      <c r="C38" s="360" t="s">
        <v>714</v>
      </c>
      <c r="D38" s="352" t="s">
        <v>126</v>
      </c>
      <c r="E38" s="351" t="s">
        <v>251</v>
      </c>
      <c r="F38" s="348" t="s">
        <v>728</v>
      </c>
      <c r="G38" s="350" t="s">
        <v>426</v>
      </c>
      <c r="H38" s="349">
        <v>1213</v>
      </c>
      <c r="I38" s="348">
        <v>1</v>
      </c>
      <c r="J38" s="347" t="s">
        <v>757</v>
      </c>
      <c r="K38" s="346"/>
      <c r="L38" s="198" t="s">
        <v>33</v>
      </c>
      <c r="M38" s="124" t="s">
        <v>114</v>
      </c>
      <c r="N38" s="202">
        <v>1</v>
      </c>
      <c r="O38" s="124">
        <v>120</v>
      </c>
      <c r="P38" s="124">
        <v>60</v>
      </c>
      <c r="Q38" s="124">
        <v>73</v>
      </c>
      <c r="R38" s="203">
        <f>(O38*P38*Q38)/1000000</f>
        <v>0.5256</v>
      </c>
      <c r="S38" s="228">
        <f>IF(T38="O",R38,0)</f>
        <v>0</v>
      </c>
      <c r="T38" s="204" t="s">
        <v>702</v>
      </c>
      <c r="U38" s="126"/>
      <c r="V38" s="126"/>
      <c r="W38" s="127"/>
      <c r="X38" s="127"/>
      <c r="Y38" s="169"/>
      <c r="Z38" s="129"/>
      <c r="AA38" s="126"/>
      <c r="AB38" s="186"/>
      <c r="AC38" s="232">
        <f>IF(AD38="O",AB38,0)</f>
        <v>0</v>
      </c>
      <c r="AD38" s="166"/>
      <c r="AE38" s="130"/>
    </row>
    <row r="39" spans="1:31" s="20" customFormat="1" ht="12.75">
      <c r="A39" s="196" t="s">
        <v>653</v>
      </c>
      <c r="B39" s="197" t="s">
        <v>115</v>
      </c>
      <c r="C39" s="360" t="s">
        <v>714</v>
      </c>
      <c r="D39" s="352" t="s">
        <v>126</v>
      </c>
      <c r="E39" s="351" t="s">
        <v>251</v>
      </c>
      <c r="F39" s="348" t="s">
        <v>728</v>
      </c>
      <c r="G39" s="350" t="s">
        <v>427</v>
      </c>
      <c r="H39" s="349">
        <v>1213</v>
      </c>
      <c r="I39" s="348">
        <v>1</v>
      </c>
      <c r="J39" s="347" t="s">
        <v>757</v>
      </c>
      <c r="K39" s="346"/>
      <c r="L39" s="198" t="s">
        <v>33</v>
      </c>
      <c r="M39" s="124" t="s">
        <v>114</v>
      </c>
      <c r="N39" s="202">
        <v>1</v>
      </c>
      <c r="O39" s="124">
        <v>120</v>
      </c>
      <c r="P39" s="124">
        <v>60</v>
      </c>
      <c r="Q39" s="124">
        <v>73</v>
      </c>
      <c r="R39" s="203">
        <f>(O39*P39*Q39)/1000000</f>
        <v>0.5256</v>
      </c>
      <c r="S39" s="228">
        <f>IF(T39="O",R39,0)</f>
        <v>0</v>
      </c>
      <c r="T39" s="204" t="s">
        <v>702</v>
      </c>
      <c r="U39" s="126"/>
      <c r="V39" s="126"/>
      <c r="W39" s="127"/>
      <c r="X39" s="127"/>
      <c r="Y39" s="169"/>
      <c r="Z39" s="129"/>
      <c r="AA39" s="126"/>
      <c r="AB39" s="186"/>
      <c r="AC39" s="232">
        <f>IF(AD39="O",AB39,0)</f>
        <v>0</v>
      </c>
      <c r="AD39" s="166"/>
      <c r="AE39" s="130"/>
    </row>
    <row r="40" spans="1:31" s="20" customFormat="1" ht="12.75">
      <c r="A40" s="196" t="s">
        <v>653</v>
      </c>
      <c r="B40" s="197" t="s">
        <v>115</v>
      </c>
      <c r="C40" s="360" t="s">
        <v>714</v>
      </c>
      <c r="D40" s="352" t="s">
        <v>126</v>
      </c>
      <c r="E40" s="351" t="s">
        <v>251</v>
      </c>
      <c r="F40" s="348" t="s">
        <v>728</v>
      </c>
      <c r="G40" s="350" t="s">
        <v>428</v>
      </c>
      <c r="H40" s="349">
        <v>1213</v>
      </c>
      <c r="I40" s="348">
        <v>1</v>
      </c>
      <c r="J40" s="347" t="s">
        <v>757</v>
      </c>
      <c r="K40" s="346"/>
      <c r="L40" s="198" t="s">
        <v>33</v>
      </c>
      <c r="M40" s="124" t="s">
        <v>114</v>
      </c>
      <c r="N40" s="202">
        <v>1</v>
      </c>
      <c r="O40" s="124">
        <v>120</v>
      </c>
      <c r="P40" s="124">
        <v>60</v>
      </c>
      <c r="Q40" s="124">
        <v>73</v>
      </c>
      <c r="R40" s="203">
        <f>(O40*P40*Q40)/1000000</f>
        <v>0.5256</v>
      </c>
      <c r="S40" s="228">
        <f>IF(T40="O",R40,0)</f>
        <v>0</v>
      </c>
      <c r="T40" s="204" t="s">
        <v>702</v>
      </c>
      <c r="U40" s="126"/>
      <c r="V40" s="126"/>
      <c r="W40" s="127"/>
      <c r="X40" s="127"/>
      <c r="Y40" s="169"/>
      <c r="Z40" s="129"/>
      <c r="AA40" s="126"/>
      <c r="AB40" s="186"/>
      <c r="AC40" s="232">
        <f>IF(AD40="O",AB40,0)</f>
        <v>0</v>
      </c>
      <c r="AD40" s="166"/>
      <c r="AE40" s="130"/>
    </row>
    <row r="41" spans="1:31" s="20" customFormat="1" ht="12.75">
      <c r="A41" s="196" t="s">
        <v>653</v>
      </c>
      <c r="B41" s="197" t="s">
        <v>115</v>
      </c>
      <c r="C41" s="360" t="s">
        <v>714</v>
      </c>
      <c r="D41" s="352" t="s">
        <v>126</v>
      </c>
      <c r="E41" s="351" t="s">
        <v>251</v>
      </c>
      <c r="F41" s="348" t="s">
        <v>728</v>
      </c>
      <c r="G41" s="350" t="s">
        <v>429</v>
      </c>
      <c r="H41" s="349">
        <v>1213</v>
      </c>
      <c r="I41" s="348">
        <v>1</v>
      </c>
      <c r="J41" s="347" t="s">
        <v>757</v>
      </c>
      <c r="K41" s="346"/>
      <c r="L41" s="198" t="s">
        <v>33</v>
      </c>
      <c r="M41" s="124" t="s">
        <v>114</v>
      </c>
      <c r="N41" s="202">
        <v>1</v>
      </c>
      <c r="O41" s="124">
        <v>120</v>
      </c>
      <c r="P41" s="124">
        <v>60</v>
      </c>
      <c r="Q41" s="124">
        <v>73</v>
      </c>
      <c r="R41" s="203">
        <f>(O41*P41*Q41)/1000000</f>
        <v>0.5256</v>
      </c>
      <c r="S41" s="228">
        <f>IF(T41="O",R41,0)</f>
        <v>0</v>
      </c>
      <c r="T41" s="204" t="s">
        <v>702</v>
      </c>
      <c r="U41" s="126"/>
      <c r="V41" s="126"/>
      <c r="W41" s="127"/>
      <c r="X41" s="127"/>
      <c r="Y41" s="169"/>
      <c r="Z41" s="129"/>
      <c r="AA41" s="126"/>
      <c r="AB41" s="186"/>
      <c r="AC41" s="232">
        <f>IF(AD41="O",AB41,0)</f>
        <v>0</v>
      </c>
      <c r="AD41" s="166"/>
      <c r="AE41" s="130"/>
    </row>
    <row r="42" spans="1:31" s="20" customFormat="1" ht="12.75">
      <c r="A42" s="196" t="s">
        <v>653</v>
      </c>
      <c r="B42" s="197" t="s">
        <v>115</v>
      </c>
      <c r="C42" s="360" t="s">
        <v>714</v>
      </c>
      <c r="D42" s="352" t="s">
        <v>126</v>
      </c>
      <c r="E42" s="351" t="s">
        <v>251</v>
      </c>
      <c r="F42" s="348" t="s">
        <v>728</v>
      </c>
      <c r="G42" s="350" t="s">
        <v>430</v>
      </c>
      <c r="H42" s="349">
        <v>1213</v>
      </c>
      <c r="I42" s="348">
        <v>1</v>
      </c>
      <c r="J42" s="347" t="s">
        <v>757</v>
      </c>
      <c r="K42" s="346"/>
      <c r="L42" s="198" t="s">
        <v>33</v>
      </c>
      <c r="M42" s="124" t="s">
        <v>114</v>
      </c>
      <c r="N42" s="202">
        <v>1</v>
      </c>
      <c r="O42" s="124">
        <v>120</v>
      </c>
      <c r="P42" s="124">
        <v>60</v>
      </c>
      <c r="Q42" s="124">
        <v>73</v>
      </c>
      <c r="R42" s="203">
        <f>(O42*P42*Q42)/1000000</f>
        <v>0.5256</v>
      </c>
      <c r="S42" s="228">
        <f>IF(T42="O",R42,0)</f>
        <v>0</v>
      </c>
      <c r="T42" s="204" t="s">
        <v>702</v>
      </c>
      <c r="U42" s="126"/>
      <c r="V42" s="126"/>
      <c r="W42" s="127"/>
      <c r="X42" s="127"/>
      <c r="Y42" s="169"/>
      <c r="Z42" s="129"/>
      <c r="AA42" s="126"/>
      <c r="AB42" s="186"/>
      <c r="AC42" s="232">
        <f>IF(AD42="O",AB42,0)</f>
        <v>0</v>
      </c>
      <c r="AD42" s="166"/>
      <c r="AE42" s="130"/>
    </row>
    <row r="43" spans="1:31" s="20" customFormat="1" ht="12.75">
      <c r="A43" s="196" t="s">
        <v>653</v>
      </c>
      <c r="B43" s="197" t="s">
        <v>115</v>
      </c>
      <c r="C43" s="360" t="s">
        <v>714</v>
      </c>
      <c r="D43" s="352" t="s">
        <v>126</v>
      </c>
      <c r="E43" s="351" t="s">
        <v>251</v>
      </c>
      <c r="F43" s="348" t="s">
        <v>728</v>
      </c>
      <c r="G43" s="350" t="s">
        <v>431</v>
      </c>
      <c r="H43" s="349">
        <v>1213</v>
      </c>
      <c r="I43" s="348">
        <v>1</v>
      </c>
      <c r="J43" s="347" t="s">
        <v>757</v>
      </c>
      <c r="K43" s="346"/>
      <c r="L43" s="198" t="s">
        <v>33</v>
      </c>
      <c r="M43" s="124" t="s">
        <v>114</v>
      </c>
      <c r="N43" s="202">
        <v>1</v>
      </c>
      <c r="O43" s="124">
        <v>120</v>
      </c>
      <c r="P43" s="124">
        <v>60</v>
      </c>
      <c r="Q43" s="124">
        <v>73</v>
      </c>
      <c r="R43" s="203">
        <f>(O43*P43*Q43)/1000000</f>
        <v>0.5256</v>
      </c>
      <c r="S43" s="228">
        <f>IF(T43="O",R43,0)</f>
        <v>0</v>
      </c>
      <c r="T43" s="204" t="s">
        <v>702</v>
      </c>
      <c r="U43" s="126"/>
      <c r="V43" s="126"/>
      <c r="W43" s="127"/>
      <c r="X43" s="127"/>
      <c r="Y43" s="169"/>
      <c r="Z43" s="129"/>
      <c r="AA43" s="126"/>
      <c r="AB43" s="186"/>
      <c r="AC43" s="232">
        <f>IF(AD43="O",AB43,0)</f>
        <v>0</v>
      </c>
      <c r="AD43" s="166"/>
      <c r="AE43" s="130"/>
    </row>
    <row r="44" spans="1:31" s="20" customFormat="1" ht="12.75">
      <c r="A44" s="196" t="s">
        <v>653</v>
      </c>
      <c r="B44" s="197" t="s">
        <v>115</v>
      </c>
      <c r="C44" s="360" t="s">
        <v>714</v>
      </c>
      <c r="D44" s="352" t="s">
        <v>126</v>
      </c>
      <c r="E44" s="351" t="s">
        <v>251</v>
      </c>
      <c r="F44" s="354"/>
      <c r="G44" s="350" t="s">
        <v>432</v>
      </c>
      <c r="H44" s="349"/>
      <c r="I44" s="348"/>
      <c r="J44" s="362"/>
      <c r="K44" s="346" t="s">
        <v>726</v>
      </c>
      <c r="L44" s="198" t="s">
        <v>33</v>
      </c>
      <c r="M44" s="124" t="s">
        <v>114</v>
      </c>
      <c r="N44" s="202">
        <v>1</v>
      </c>
      <c r="O44" s="124">
        <v>120</v>
      </c>
      <c r="P44" s="124">
        <v>60</v>
      </c>
      <c r="Q44" s="124">
        <v>73</v>
      </c>
      <c r="R44" s="203">
        <f>(O44*P44*Q44)/1000000</f>
        <v>0.5256</v>
      </c>
      <c r="S44" s="228">
        <f>IF(T44="O",R44,0)</f>
        <v>0</v>
      </c>
      <c r="T44" s="204" t="s">
        <v>702</v>
      </c>
      <c r="U44" s="126"/>
      <c r="V44" s="126"/>
      <c r="W44" s="127"/>
      <c r="X44" s="127"/>
      <c r="Y44" s="169"/>
      <c r="Z44" s="129"/>
      <c r="AA44" s="126"/>
      <c r="AB44" s="186"/>
      <c r="AC44" s="232">
        <f>IF(AD44="O",AB44,0)</f>
        <v>0</v>
      </c>
      <c r="AD44" s="166"/>
      <c r="AE44" s="130"/>
    </row>
    <row r="45" spans="1:31" s="20" customFormat="1" ht="12.75">
      <c r="A45" s="196" t="s">
        <v>653</v>
      </c>
      <c r="B45" s="197" t="s">
        <v>115</v>
      </c>
      <c r="C45" s="360" t="s">
        <v>714</v>
      </c>
      <c r="D45" s="352" t="s">
        <v>126</v>
      </c>
      <c r="E45" s="351" t="s">
        <v>251</v>
      </c>
      <c r="F45" s="354"/>
      <c r="G45" s="350" t="s">
        <v>433</v>
      </c>
      <c r="H45" s="349"/>
      <c r="I45" s="348"/>
      <c r="J45" s="362"/>
      <c r="K45" s="346" t="s">
        <v>726</v>
      </c>
      <c r="L45" s="198" t="s">
        <v>33</v>
      </c>
      <c r="M45" s="124" t="s">
        <v>114</v>
      </c>
      <c r="N45" s="202">
        <v>1</v>
      </c>
      <c r="O45" s="124">
        <v>120</v>
      </c>
      <c r="P45" s="124">
        <v>60</v>
      </c>
      <c r="Q45" s="124">
        <v>73</v>
      </c>
      <c r="R45" s="203">
        <f>(O45*P45*Q45)/1000000</f>
        <v>0.5256</v>
      </c>
      <c r="S45" s="228">
        <f>IF(T45="O",R45,0)</f>
        <v>0</v>
      </c>
      <c r="T45" s="204" t="s">
        <v>702</v>
      </c>
      <c r="U45" s="126"/>
      <c r="V45" s="126"/>
      <c r="W45" s="127"/>
      <c r="X45" s="127"/>
      <c r="Y45" s="169"/>
      <c r="Z45" s="129"/>
      <c r="AA45" s="126"/>
      <c r="AB45" s="186"/>
      <c r="AC45" s="232">
        <f>IF(AD45="O",AB45,0)</f>
        <v>0</v>
      </c>
      <c r="AD45" s="166"/>
      <c r="AE45" s="130"/>
    </row>
    <row r="46" spans="1:31" s="20" customFormat="1" ht="12.75">
      <c r="A46" s="196" t="s">
        <v>653</v>
      </c>
      <c r="B46" s="197" t="s">
        <v>115</v>
      </c>
      <c r="C46" s="360" t="s">
        <v>714</v>
      </c>
      <c r="D46" s="352" t="s">
        <v>126</v>
      </c>
      <c r="E46" s="351" t="s">
        <v>251</v>
      </c>
      <c r="F46" s="354"/>
      <c r="G46" s="350" t="s">
        <v>434</v>
      </c>
      <c r="H46" s="349"/>
      <c r="I46" s="348"/>
      <c r="J46" s="362"/>
      <c r="K46" s="346" t="s">
        <v>726</v>
      </c>
      <c r="L46" s="198" t="s">
        <v>33</v>
      </c>
      <c r="M46" s="124" t="s">
        <v>114</v>
      </c>
      <c r="N46" s="202">
        <v>1</v>
      </c>
      <c r="O46" s="124">
        <v>120</v>
      </c>
      <c r="P46" s="124">
        <v>60</v>
      </c>
      <c r="Q46" s="124">
        <v>73</v>
      </c>
      <c r="R46" s="203">
        <f>(O46*P46*Q46)/1000000</f>
        <v>0.5256</v>
      </c>
      <c r="S46" s="228">
        <f>IF(T46="O",R46,0)</f>
        <v>0</v>
      </c>
      <c r="T46" s="204" t="s">
        <v>702</v>
      </c>
      <c r="U46" s="126"/>
      <c r="V46" s="126"/>
      <c r="W46" s="127"/>
      <c r="X46" s="127"/>
      <c r="Y46" s="169"/>
      <c r="Z46" s="129"/>
      <c r="AA46" s="126"/>
      <c r="AB46" s="186"/>
      <c r="AC46" s="232">
        <f>IF(AD46="O",AB46,0)</f>
        <v>0</v>
      </c>
      <c r="AD46" s="166"/>
      <c r="AE46" s="130"/>
    </row>
    <row r="47" spans="1:31" s="20" customFormat="1" ht="12.75">
      <c r="A47" s="196" t="s">
        <v>653</v>
      </c>
      <c r="B47" s="197" t="s">
        <v>115</v>
      </c>
      <c r="C47" s="360" t="s">
        <v>714</v>
      </c>
      <c r="D47" s="352" t="s">
        <v>126</v>
      </c>
      <c r="E47" s="351" t="s">
        <v>251</v>
      </c>
      <c r="F47" s="354"/>
      <c r="G47" s="350" t="s">
        <v>435</v>
      </c>
      <c r="H47" s="349"/>
      <c r="I47" s="348"/>
      <c r="J47" s="362"/>
      <c r="K47" s="346" t="s">
        <v>726</v>
      </c>
      <c r="L47" s="198" t="s">
        <v>33</v>
      </c>
      <c r="M47" s="124" t="s">
        <v>114</v>
      </c>
      <c r="N47" s="202">
        <v>1</v>
      </c>
      <c r="O47" s="124">
        <v>120</v>
      </c>
      <c r="P47" s="124">
        <v>60</v>
      </c>
      <c r="Q47" s="124">
        <v>73</v>
      </c>
      <c r="R47" s="203">
        <f>(O47*P47*Q47)/1000000</f>
        <v>0.5256</v>
      </c>
      <c r="S47" s="228">
        <f>IF(T47="O",R47,0)</f>
        <v>0</v>
      </c>
      <c r="T47" s="204" t="s">
        <v>702</v>
      </c>
      <c r="U47" s="126"/>
      <c r="V47" s="126"/>
      <c r="W47" s="127"/>
      <c r="X47" s="127"/>
      <c r="Y47" s="169"/>
      <c r="Z47" s="129"/>
      <c r="AA47" s="126"/>
      <c r="AB47" s="186"/>
      <c r="AC47" s="232">
        <f>IF(AD47="O",AB47,0)</f>
        <v>0</v>
      </c>
      <c r="AD47" s="166"/>
      <c r="AE47" s="130"/>
    </row>
    <row r="48" spans="1:31" s="20" customFormat="1" ht="12.75">
      <c r="A48" s="196" t="s">
        <v>653</v>
      </c>
      <c r="B48" s="197" t="s">
        <v>115</v>
      </c>
      <c r="C48" s="360" t="s">
        <v>714</v>
      </c>
      <c r="D48" s="352" t="s">
        <v>126</v>
      </c>
      <c r="E48" s="351" t="s">
        <v>251</v>
      </c>
      <c r="F48" s="354"/>
      <c r="G48" s="350" t="s">
        <v>438</v>
      </c>
      <c r="H48" s="349"/>
      <c r="I48" s="348"/>
      <c r="J48" s="362"/>
      <c r="K48" s="346" t="s">
        <v>726</v>
      </c>
      <c r="L48" s="198" t="s">
        <v>33</v>
      </c>
      <c r="M48" s="124" t="s">
        <v>436</v>
      </c>
      <c r="N48" s="202">
        <v>1</v>
      </c>
      <c r="O48" s="124">
        <v>55</v>
      </c>
      <c r="P48" s="124">
        <v>42</v>
      </c>
      <c r="Q48" s="124">
        <v>75</v>
      </c>
      <c r="R48" s="203">
        <f>(O48*P48*Q48)/1000000</f>
        <v>0.17325</v>
      </c>
      <c r="S48" s="228">
        <f>IF(T48="O",R48,0)</f>
        <v>0</v>
      </c>
      <c r="T48" s="204" t="s">
        <v>702</v>
      </c>
      <c r="U48" s="126"/>
      <c r="V48" s="126"/>
      <c r="W48" s="127"/>
      <c r="X48" s="127"/>
      <c r="Y48" s="169"/>
      <c r="Z48" s="129"/>
      <c r="AA48" s="126"/>
      <c r="AB48" s="186"/>
      <c r="AC48" s="232">
        <f>IF(AD48="O",AB48,0)</f>
        <v>0</v>
      </c>
      <c r="AD48" s="166"/>
      <c r="AE48" s="130"/>
    </row>
    <row r="49" spans="1:31" s="20" customFormat="1" ht="12.75">
      <c r="A49" s="196" t="s">
        <v>653</v>
      </c>
      <c r="B49" s="197" t="s">
        <v>115</v>
      </c>
      <c r="C49" s="360" t="s">
        <v>714</v>
      </c>
      <c r="D49" s="352" t="s">
        <v>126</v>
      </c>
      <c r="E49" s="351" t="s">
        <v>251</v>
      </c>
      <c r="F49" s="354"/>
      <c r="G49" s="350" t="s">
        <v>439</v>
      </c>
      <c r="H49" s="349"/>
      <c r="I49" s="348"/>
      <c r="J49" s="362"/>
      <c r="K49" s="346" t="s">
        <v>726</v>
      </c>
      <c r="L49" s="198" t="s">
        <v>33</v>
      </c>
      <c r="M49" s="124" t="s">
        <v>114</v>
      </c>
      <c r="N49" s="202">
        <v>1</v>
      </c>
      <c r="O49" s="124">
        <v>120</v>
      </c>
      <c r="P49" s="124">
        <v>80</v>
      </c>
      <c r="Q49" s="124">
        <v>76</v>
      </c>
      <c r="R49" s="203">
        <f>(O49*P49*Q49)/1000000</f>
        <v>0.7296</v>
      </c>
      <c r="S49" s="228">
        <f>IF(T49="O",R49,0)</f>
        <v>0</v>
      </c>
      <c r="T49" s="204" t="s">
        <v>702</v>
      </c>
      <c r="U49" s="126"/>
      <c r="V49" s="126"/>
      <c r="W49" s="127"/>
      <c r="X49" s="127"/>
      <c r="Y49" s="169"/>
      <c r="Z49" s="129"/>
      <c r="AA49" s="126"/>
      <c r="AB49" s="186"/>
      <c r="AC49" s="232">
        <f>IF(AD49="O",AB49,0)</f>
        <v>0</v>
      </c>
      <c r="AD49" s="166"/>
      <c r="AE49" s="130" t="s">
        <v>123</v>
      </c>
    </row>
    <row r="50" spans="1:31" s="20" customFormat="1" ht="12.75">
      <c r="A50" s="196" t="s">
        <v>653</v>
      </c>
      <c r="B50" s="197" t="s">
        <v>115</v>
      </c>
      <c r="C50" s="360" t="s">
        <v>714</v>
      </c>
      <c r="D50" s="352" t="s">
        <v>126</v>
      </c>
      <c r="E50" s="351" t="s">
        <v>251</v>
      </c>
      <c r="F50" s="348" t="s">
        <v>728</v>
      </c>
      <c r="G50" s="350" t="s">
        <v>440</v>
      </c>
      <c r="H50" s="349">
        <v>1222</v>
      </c>
      <c r="I50" s="348" t="s">
        <v>722</v>
      </c>
      <c r="J50" s="347" t="s">
        <v>736</v>
      </c>
      <c r="K50" s="346"/>
      <c r="L50" s="198" t="s">
        <v>33</v>
      </c>
      <c r="M50" s="124" t="s">
        <v>110</v>
      </c>
      <c r="N50" s="202">
        <v>1</v>
      </c>
      <c r="O50" s="124">
        <v>120</v>
      </c>
      <c r="P50" s="124">
        <v>90</v>
      </c>
      <c r="Q50" s="124"/>
      <c r="R50" s="203">
        <v>0.1</v>
      </c>
      <c r="S50" s="228">
        <f>IF(T50="O",R50,0)</f>
        <v>0</v>
      </c>
      <c r="T50" s="204" t="s">
        <v>702</v>
      </c>
      <c r="U50" s="126"/>
      <c r="V50" s="126"/>
      <c r="W50" s="127"/>
      <c r="X50" s="127"/>
      <c r="Y50" s="169"/>
      <c r="Z50" s="129"/>
      <c r="AA50" s="126"/>
      <c r="AB50" s="186"/>
      <c r="AC50" s="232">
        <f>IF(AD50="O",AB50,0)</f>
        <v>0</v>
      </c>
      <c r="AD50" s="166"/>
      <c r="AE50" s="130"/>
    </row>
    <row r="51" spans="1:31" s="20" customFormat="1" ht="12.75">
      <c r="A51" s="196" t="s">
        <v>653</v>
      </c>
      <c r="B51" s="197" t="s">
        <v>115</v>
      </c>
      <c r="C51" s="360" t="s">
        <v>714</v>
      </c>
      <c r="D51" s="352" t="s">
        <v>126</v>
      </c>
      <c r="E51" s="351" t="s">
        <v>251</v>
      </c>
      <c r="F51" s="348" t="s">
        <v>728</v>
      </c>
      <c r="G51" s="350" t="s">
        <v>441</v>
      </c>
      <c r="H51" s="349">
        <v>1222</v>
      </c>
      <c r="I51" s="348" t="s">
        <v>722</v>
      </c>
      <c r="J51" s="347" t="s">
        <v>736</v>
      </c>
      <c r="K51" s="346"/>
      <c r="L51" s="198" t="s">
        <v>33</v>
      </c>
      <c r="M51" s="124" t="s">
        <v>110</v>
      </c>
      <c r="N51" s="202">
        <v>1</v>
      </c>
      <c r="O51" s="124">
        <v>120</v>
      </c>
      <c r="P51" s="124">
        <v>90</v>
      </c>
      <c r="Q51" s="124"/>
      <c r="R51" s="203">
        <v>0.1</v>
      </c>
      <c r="S51" s="228">
        <f>IF(T51="O",R51,0)</f>
        <v>0</v>
      </c>
      <c r="T51" s="204" t="s">
        <v>702</v>
      </c>
      <c r="U51" s="126"/>
      <c r="V51" s="126"/>
      <c r="W51" s="127"/>
      <c r="X51" s="127"/>
      <c r="Y51" s="169"/>
      <c r="Z51" s="129"/>
      <c r="AA51" s="126"/>
      <c r="AB51" s="186"/>
      <c r="AC51" s="232">
        <f>IF(AD51="O",AB51,0)</f>
        <v>0</v>
      </c>
      <c r="AD51" s="166"/>
      <c r="AE51" s="130"/>
    </row>
    <row r="52" spans="1:31" ht="12.75">
      <c r="A52" s="196" t="s">
        <v>653</v>
      </c>
      <c r="B52" s="197" t="s">
        <v>115</v>
      </c>
      <c r="C52" s="360" t="s">
        <v>714</v>
      </c>
      <c r="D52" s="352" t="s">
        <v>126</v>
      </c>
      <c r="E52" s="351" t="s">
        <v>251</v>
      </c>
      <c r="F52" s="354"/>
      <c r="G52" s="350" t="s">
        <v>442</v>
      </c>
      <c r="H52" s="349"/>
      <c r="I52" s="348"/>
      <c r="J52" s="362"/>
      <c r="K52" s="346" t="s">
        <v>726</v>
      </c>
      <c r="L52" s="198" t="s">
        <v>33</v>
      </c>
      <c r="M52" s="124" t="s">
        <v>114</v>
      </c>
      <c r="N52" s="202">
        <v>1</v>
      </c>
      <c r="O52" s="124">
        <v>340</v>
      </c>
      <c r="P52" s="124">
        <v>75</v>
      </c>
      <c r="Q52" s="124">
        <v>78</v>
      </c>
      <c r="R52" s="203">
        <f>(O52*P52*Q52)/1000000</f>
        <v>1.989</v>
      </c>
      <c r="S52" s="228">
        <f>IF(T52="O",R52,0)</f>
        <v>0</v>
      </c>
      <c r="T52" s="204" t="s">
        <v>702</v>
      </c>
      <c r="U52" s="126"/>
      <c r="V52" s="126"/>
      <c r="W52" s="127"/>
      <c r="X52" s="127"/>
      <c r="Y52" s="169"/>
      <c r="Z52" s="129"/>
      <c r="AA52" s="126"/>
      <c r="AB52" s="186"/>
      <c r="AC52" s="232">
        <f>IF(AD52="O",AB52,0)</f>
        <v>0</v>
      </c>
      <c r="AD52" s="166"/>
      <c r="AE52" s="130"/>
    </row>
    <row r="53" spans="1:31" ht="12.75">
      <c r="A53" s="196" t="s">
        <v>653</v>
      </c>
      <c r="B53" s="197" t="s">
        <v>115</v>
      </c>
      <c r="C53" s="360" t="s">
        <v>714</v>
      </c>
      <c r="D53" s="352" t="s">
        <v>126</v>
      </c>
      <c r="E53" s="351" t="s">
        <v>251</v>
      </c>
      <c r="F53" s="354"/>
      <c r="G53" s="350" t="s">
        <v>443</v>
      </c>
      <c r="H53" s="349"/>
      <c r="I53" s="348"/>
      <c r="J53" s="362"/>
      <c r="K53" s="346" t="s">
        <v>726</v>
      </c>
      <c r="L53" s="198" t="s">
        <v>33</v>
      </c>
      <c r="M53" s="124" t="s">
        <v>437</v>
      </c>
      <c r="N53" s="202">
        <v>1</v>
      </c>
      <c r="O53" s="124">
        <v>100</v>
      </c>
      <c r="P53" s="124">
        <v>58</v>
      </c>
      <c r="Q53" s="124">
        <v>86</v>
      </c>
      <c r="R53" s="203">
        <f>(O53*P53*Q53)/1000000</f>
        <v>0.4988</v>
      </c>
      <c r="S53" s="228">
        <f>IF(T53="O",R53,0)</f>
        <v>0</v>
      </c>
      <c r="T53" s="204" t="s">
        <v>702</v>
      </c>
      <c r="U53" s="126"/>
      <c r="V53" s="126"/>
      <c r="W53" s="127"/>
      <c r="X53" s="127"/>
      <c r="Y53" s="169"/>
      <c r="Z53" s="129"/>
      <c r="AA53" s="126"/>
      <c r="AB53" s="186"/>
      <c r="AC53" s="232">
        <f>IF(AD53="O",AB53,0)</f>
        <v>0</v>
      </c>
      <c r="AD53" s="166"/>
      <c r="AE53" s="130"/>
    </row>
    <row r="54" spans="1:31" ht="12.75">
      <c r="A54" s="196" t="s">
        <v>653</v>
      </c>
      <c r="B54" s="197" t="s">
        <v>115</v>
      </c>
      <c r="C54" s="360" t="s">
        <v>714</v>
      </c>
      <c r="D54" s="352" t="s">
        <v>126</v>
      </c>
      <c r="E54" s="351" t="s">
        <v>251</v>
      </c>
      <c r="F54" s="354"/>
      <c r="G54" s="350" t="s">
        <v>444</v>
      </c>
      <c r="H54" s="349"/>
      <c r="I54" s="348"/>
      <c r="J54" s="362"/>
      <c r="K54" s="346" t="s">
        <v>726</v>
      </c>
      <c r="L54" s="198" t="s">
        <v>33</v>
      </c>
      <c r="M54" s="124" t="s">
        <v>116</v>
      </c>
      <c r="N54" s="202">
        <v>1</v>
      </c>
      <c r="O54" s="124">
        <v>100</v>
      </c>
      <c r="P54" s="124">
        <v>58</v>
      </c>
      <c r="Q54" s="124">
        <v>100</v>
      </c>
      <c r="R54" s="203">
        <f>(O54*P54*Q54)/1000000</f>
        <v>0.58</v>
      </c>
      <c r="S54" s="228">
        <f>IF(T54="O",R54,0)</f>
        <v>0</v>
      </c>
      <c r="T54" s="204" t="s">
        <v>702</v>
      </c>
      <c r="U54" s="126"/>
      <c r="V54" s="126"/>
      <c r="W54" s="127"/>
      <c r="X54" s="127"/>
      <c r="Y54" s="169"/>
      <c r="Z54" s="129"/>
      <c r="AA54" s="126"/>
      <c r="AB54" s="186"/>
      <c r="AC54" s="232">
        <f>IF(AD54="O",AB54,0)</f>
        <v>0</v>
      </c>
      <c r="AD54" s="166"/>
      <c r="AE54" s="130"/>
    </row>
    <row r="55" spans="1:31" ht="12.75">
      <c r="A55" s="196" t="s">
        <v>653</v>
      </c>
      <c r="B55" s="197" t="s">
        <v>115</v>
      </c>
      <c r="C55" s="360" t="s">
        <v>714</v>
      </c>
      <c r="D55" s="352" t="s">
        <v>126</v>
      </c>
      <c r="E55" s="351" t="s">
        <v>251</v>
      </c>
      <c r="F55" s="348" t="s">
        <v>728</v>
      </c>
      <c r="G55" s="350" t="s">
        <v>445</v>
      </c>
      <c r="H55" s="349">
        <v>1213</v>
      </c>
      <c r="I55" s="348">
        <v>1</v>
      </c>
      <c r="J55" s="347" t="s">
        <v>757</v>
      </c>
      <c r="K55" s="346"/>
      <c r="L55" s="198" t="s">
        <v>33</v>
      </c>
      <c r="M55" s="124" t="s">
        <v>109</v>
      </c>
      <c r="N55" s="202">
        <v>1</v>
      </c>
      <c r="O55" s="124"/>
      <c r="P55" s="124"/>
      <c r="Q55" s="124"/>
      <c r="R55" s="203">
        <v>0.5</v>
      </c>
      <c r="S55" s="228">
        <f>IF(T55="O",R55,0)</f>
        <v>0</v>
      </c>
      <c r="T55" s="204" t="s">
        <v>702</v>
      </c>
      <c r="U55" s="126"/>
      <c r="V55" s="126"/>
      <c r="W55" s="127"/>
      <c r="X55" s="127"/>
      <c r="Y55" s="169"/>
      <c r="Z55" s="129"/>
      <c r="AA55" s="126"/>
      <c r="AB55" s="186"/>
      <c r="AC55" s="232">
        <f>IF(AD55="O",AB55,0)</f>
        <v>0</v>
      </c>
      <c r="AD55" s="166"/>
      <c r="AE55" s="130"/>
    </row>
    <row r="56" spans="1:31" ht="12.75">
      <c r="A56" s="196" t="s">
        <v>653</v>
      </c>
      <c r="B56" s="197" t="s">
        <v>115</v>
      </c>
      <c r="C56" s="360" t="s">
        <v>714</v>
      </c>
      <c r="D56" s="352" t="s">
        <v>126</v>
      </c>
      <c r="E56" s="351" t="s">
        <v>251</v>
      </c>
      <c r="F56" s="348" t="s">
        <v>728</v>
      </c>
      <c r="G56" s="350" t="s">
        <v>446</v>
      </c>
      <c r="H56" s="349">
        <v>1213</v>
      </c>
      <c r="I56" s="348">
        <v>1</v>
      </c>
      <c r="J56" s="347" t="s">
        <v>757</v>
      </c>
      <c r="K56" s="346"/>
      <c r="L56" s="198" t="s">
        <v>33</v>
      </c>
      <c r="M56" s="124" t="s">
        <v>109</v>
      </c>
      <c r="N56" s="202">
        <v>1</v>
      </c>
      <c r="O56" s="124"/>
      <c r="P56" s="124"/>
      <c r="Q56" s="124"/>
      <c r="R56" s="203">
        <v>0.5</v>
      </c>
      <c r="S56" s="228">
        <f>IF(T56="O",R56,0)</f>
        <v>0</v>
      </c>
      <c r="T56" s="204" t="s">
        <v>702</v>
      </c>
      <c r="U56" s="126"/>
      <c r="V56" s="126"/>
      <c r="W56" s="127"/>
      <c r="X56" s="127"/>
      <c r="Y56" s="169"/>
      <c r="Z56" s="129"/>
      <c r="AA56" s="126"/>
      <c r="AB56" s="186"/>
      <c r="AC56" s="232">
        <f>IF(AD56="O",AB56,0)</f>
        <v>0</v>
      </c>
      <c r="AD56" s="166"/>
      <c r="AE56" s="130"/>
    </row>
    <row r="57" spans="1:31" ht="12.75">
      <c r="A57" s="196" t="s">
        <v>653</v>
      </c>
      <c r="B57" s="197" t="s">
        <v>115</v>
      </c>
      <c r="C57" s="360" t="s">
        <v>714</v>
      </c>
      <c r="D57" s="352" t="s">
        <v>126</v>
      </c>
      <c r="E57" s="351" t="s">
        <v>251</v>
      </c>
      <c r="F57" s="348" t="s">
        <v>728</v>
      </c>
      <c r="G57" s="350" t="s">
        <v>447</v>
      </c>
      <c r="H57" s="349">
        <v>1213</v>
      </c>
      <c r="I57" s="348">
        <v>1</v>
      </c>
      <c r="J57" s="347" t="s">
        <v>757</v>
      </c>
      <c r="K57" s="346"/>
      <c r="L57" s="198" t="s">
        <v>33</v>
      </c>
      <c r="M57" s="124" t="s">
        <v>109</v>
      </c>
      <c r="N57" s="202">
        <v>1</v>
      </c>
      <c r="O57" s="124"/>
      <c r="P57" s="124"/>
      <c r="Q57" s="124"/>
      <c r="R57" s="203">
        <v>0.5</v>
      </c>
      <c r="S57" s="228">
        <f>IF(T57="O",R57,0)</f>
        <v>0</v>
      </c>
      <c r="T57" s="204" t="s">
        <v>702</v>
      </c>
      <c r="U57" s="126"/>
      <c r="V57" s="126"/>
      <c r="W57" s="127"/>
      <c r="X57" s="127"/>
      <c r="Y57" s="169"/>
      <c r="Z57" s="129"/>
      <c r="AA57" s="126"/>
      <c r="AB57" s="186"/>
      <c r="AC57" s="232">
        <f>IF(AD57="O",AB57,0)</f>
        <v>0</v>
      </c>
      <c r="AD57" s="166"/>
      <c r="AE57" s="130"/>
    </row>
    <row r="58" spans="1:31" ht="12.75">
      <c r="A58" s="196" t="s">
        <v>653</v>
      </c>
      <c r="B58" s="197" t="s">
        <v>115</v>
      </c>
      <c r="C58" s="360" t="s">
        <v>714</v>
      </c>
      <c r="D58" s="352" t="s">
        <v>126</v>
      </c>
      <c r="E58" s="351" t="s">
        <v>251</v>
      </c>
      <c r="F58" s="348" t="s">
        <v>728</v>
      </c>
      <c r="G58" s="350" t="s">
        <v>448</v>
      </c>
      <c r="H58" s="349">
        <v>1213</v>
      </c>
      <c r="I58" s="348">
        <v>1</v>
      </c>
      <c r="J58" s="347" t="s">
        <v>757</v>
      </c>
      <c r="K58" s="346"/>
      <c r="L58" s="198" t="s">
        <v>33</v>
      </c>
      <c r="M58" s="124" t="s">
        <v>109</v>
      </c>
      <c r="N58" s="202">
        <v>1</v>
      </c>
      <c r="O58" s="124"/>
      <c r="P58" s="124"/>
      <c r="Q58" s="124"/>
      <c r="R58" s="203">
        <v>0.5</v>
      </c>
      <c r="S58" s="228">
        <f aca="true" t="shared" si="1" ref="S58:S89">IF(T58="O",R58,0)</f>
        <v>0</v>
      </c>
      <c r="T58" s="204" t="s">
        <v>702</v>
      </c>
      <c r="U58" s="126"/>
      <c r="V58" s="126"/>
      <c r="W58" s="127"/>
      <c r="X58" s="127"/>
      <c r="Y58" s="169"/>
      <c r="Z58" s="129"/>
      <c r="AA58" s="126"/>
      <c r="AB58" s="186"/>
      <c r="AC58" s="232">
        <f aca="true" t="shared" si="2" ref="AC58:AC89">IF(AD58="O",AB58,0)</f>
        <v>0</v>
      </c>
      <c r="AD58" s="166"/>
      <c r="AE58" s="130"/>
    </row>
    <row r="59" spans="1:31" ht="12.75">
      <c r="A59" s="196" t="s">
        <v>653</v>
      </c>
      <c r="B59" s="197" t="s">
        <v>115</v>
      </c>
      <c r="C59" s="360" t="s">
        <v>714</v>
      </c>
      <c r="D59" s="352" t="s">
        <v>126</v>
      </c>
      <c r="E59" s="351" t="s">
        <v>251</v>
      </c>
      <c r="F59" s="348" t="s">
        <v>728</v>
      </c>
      <c r="G59" s="350" t="s">
        <v>449</v>
      </c>
      <c r="H59" s="349">
        <v>1213</v>
      </c>
      <c r="I59" s="348">
        <v>1</v>
      </c>
      <c r="J59" s="347" t="s">
        <v>757</v>
      </c>
      <c r="K59" s="346"/>
      <c r="L59" s="198" t="s">
        <v>33</v>
      </c>
      <c r="M59" s="124" t="s">
        <v>109</v>
      </c>
      <c r="N59" s="202">
        <v>1</v>
      </c>
      <c r="O59" s="124"/>
      <c r="P59" s="124"/>
      <c r="Q59" s="124"/>
      <c r="R59" s="203">
        <v>0.5</v>
      </c>
      <c r="S59" s="228">
        <f t="shared" si="1"/>
        <v>0</v>
      </c>
      <c r="T59" s="204" t="s">
        <v>702</v>
      </c>
      <c r="U59" s="126"/>
      <c r="V59" s="126"/>
      <c r="W59" s="127"/>
      <c r="X59" s="127"/>
      <c r="Y59" s="169"/>
      <c r="Z59" s="129"/>
      <c r="AA59" s="126"/>
      <c r="AB59" s="186"/>
      <c r="AC59" s="232">
        <f t="shared" si="2"/>
        <v>0</v>
      </c>
      <c r="AD59" s="166"/>
      <c r="AE59" s="130"/>
    </row>
    <row r="60" spans="1:31" ht="12.75">
      <c r="A60" s="196" t="s">
        <v>653</v>
      </c>
      <c r="B60" s="197" t="s">
        <v>115</v>
      </c>
      <c r="C60" s="360" t="s">
        <v>714</v>
      </c>
      <c r="D60" s="352" t="s">
        <v>126</v>
      </c>
      <c r="E60" s="351" t="s">
        <v>251</v>
      </c>
      <c r="F60" s="348" t="s">
        <v>728</v>
      </c>
      <c r="G60" s="350" t="s">
        <v>450</v>
      </c>
      <c r="H60" s="349">
        <v>1213</v>
      </c>
      <c r="I60" s="348">
        <v>1</v>
      </c>
      <c r="J60" s="347" t="s">
        <v>757</v>
      </c>
      <c r="K60" s="346"/>
      <c r="L60" s="198" t="s">
        <v>33</v>
      </c>
      <c r="M60" s="124" t="s">
        <v>109</v>
      </c>
      <c r="N60" s="202">
        <v>1</v>
      </c>
      <c r="O60" s="124"/>
      <c r="P60" s="124"/>
      <c r="Q60" s="124"/>
      <c r="R60" s="203">
        <v>0.5</v>
      </c>
      <c r="S60" s="228">
        <f t="shared" si="1"/>
        <v>0</v>
      </c>
      <c r="T60" s="204" t="s">
        <v>702</v>
      </c>
      <c r="U60" s="126"/>
      <c r="V60" s="126"/>
      <c r="W60" s="127"/>
      <c r="X60" s="127"/>
      <c r="Y60" s="169"/>
      <c r="Z60" s="129"/>
      <c r="AA60" s="126"/>
      <c r="AB60" s="186"/>
      <c r="AC60" s="232">
        <f t="shared" si="2"/>
        <v>0</v>
      </c>
      <c r="AD60" s="166"/>
      <c r="AE60" s="130"/>
    </row>
    <row r="61" spans="1:31" ht="12.75">
      <c r="A61" s="196" t="s">
        <v>653</v>
      </c>
      <c r="B61" s="197" t="s">
        <v>115</v>
      </c>
      <c r="C61" s="360" t="s">
        <v>714</v>
      </c>
      <c r="D61" s="352" t="s">
        <v>126</v>
      </c>
      <c r="E61" s="351" t="s">
        <v>251</v>
      </c>
      <c r="F61" s="348" t="s">
        <v>728</v>
      </c>
      <c r="G61" s="350" t="s">
        <v>451</v>
      </c>
      <c r="H61" s="349">
        <v>1213</v>
      </c>
      <c r="I61" s="348">
        <v>1</v>
      </c>
      <c r="J61" s="347" t="s">
        <v>757</v>
      </c>
      <c r="K61" s="346"/>
      <c r="L61" s="198" t="s">
        <v>33</v>
      </c>
      <c r="M61" s="124" t="s">
        <v>109</v>
      </c>
      <c r="N61" s="202">
        <v>1</v>
      </c>
      <c r="O61" s="124"/>
      <c r="P61" s="124"/>
      <c r="Q61" s="124"/>
      <c r="R61" s="203">
        <v>0.5</v>
      </c>
      <c r="S61" s="228">
        <f t="shared" si="1"/>
        <v>0</v>
      </c>
      <c r="T61" s="204" t="s">
        <v>702</v>
      </c>
      <c r="U61" s="126"/>
      <c r="V61" s="126"/>
      <c r="W61" s="127"/>
      <c r="X61" s="127"/>
      <c r="Y61" s="169"/>
      <c r="Z61" s="129"/>
      <c r="AA61" s="126"/>
      <c r="AB61" s="186"/>
      <c r="AC61" s="232">
        <f t="shared" si="2"/>
        <v>0</v>
      </c>
      <c r="AD61" s="166"/>
      <c r="AE61" s="130"/>
    </row>
    <row r="62" spans="1:31" ht="12.75">
      <c r="A62" s="196" t="s">
        <v>653</v>
      </c>
      <c r="B62" s="197" t="s">
        <v>115</v>
      </c>
      <c r="C62" s="360" t="s">
        <v>714</v>
      </c>
      <c r="D62" s="352" t="s">
        <v>126</v>
      </c>
      <c r="E62" s="351" t="s">
        <v>251</v>
      </c>
      <c r="F62" s="348" t="s">
        <v>728</v>
      </c>
      <c r="G62" s="350" t="s">
        <v>452</v>
      </c>
      <c r="H62" s="349">
        <v>1213</v>
      </c>
      <c r="I62" s="348">
        <v>1</v>
      </c>
      <c r="J62" s="347" t="s">
        <v>757</v>
      </c>
      <c r="K62" s="346"/>
      <c r="L62" s="198" t="s">
        <v>33</v>
      </c>
      <c r="M62" s="124" t="s">
        <v>109</v>
      </c>
      <c r="N62" s="202">
        <v>1</v>
      </c>
      <c r="O62" s="124"/>
      <c r="P62" s="124"/>
      <c r="Q62" s="124"/>
      <c r="R62" s="203">
        <v>0.5</v>
      </c>
      <c r="S62" s="228">
        <f t="shared" si="1"/>
        <v>0</v>
      </c>
      <c r="T62" s="204" t="s">
        <v>702</v>
      </c>
      <c r="U62" s="126"/>
      <c r="V62" s="126"/>
      <c r="W62" s="127"/>
      <c r="X62" s="127"/>
      <c r="Y62" s="169"/>
      <c r="Z62" s="129"/>
      <c r="AA62" s="126"/>
      <c r="AB62" s="186"/>
      <c r="AC62" s="232">
        <f t="shared" si="2"/>
        <v>0</v>
      </c>
      <c r="AD62" s="166"/>
      <c r="AE62" s="130"/>
    </row>
    <row r="63" spans="1:31" ht="12.75">
      <c r="A63" s="196" t="s">
        <v>653</v>
      </c>
      <c r="B63" s="197" t="s">
        <v>115</v>
      </c>
      <c r="C63" s="360" t="s">
        <v>714</v>
      </c>
      <c r="D63" s="352" t="s">
        <v>126</v>
      </c>
      <c r="E63" s="351" t="s">
        <v>251</v>
      </c>
      <c r="F63" s="348" t="s">
        <v>728</v>
      </c>
      <c r="G63" s="350" t="s">
        <v>453</v>
      </c>
      <c r="H63" s="349">
        <v>1213</v>
      </c>
      <c r="I63" s="348">
        <v>1</v>
      </c>
      <c r="J63" s="347" t="s">
        <v>757</v>
      </c>
      <c r="K63" s="346"/>
      <c r="L63" s="198" t="s">
        <v>33</v>
      </c>
      <c r="M63" s="124" t="s">
        <v>109</v>
      </c>
      <c r="N63" s="202">
        <v>1</v>
      </c>
      <c r="O63" s="124"/>
      <c r="P63" s="124"/>
      <c r="Q63" s="124"/>
      <c r="R63" s="203">
        <v>0.5</v>
      </c>
      <c r="S63" s="228">
        <f t="shared" si="1"/>
        <v>0</v>
      </c>
      <c r="T63" s="204" t="s">
        <v>702</v>
      </c>
      <c r="U63" s="126"/>
      <c r="V63" s="126"/>
      <c r="W63" s="127"/>
      <c r="X63" s="127"/>
      <c r="Y63" s="169"/>
      <c r="Z63" s="129"/>
      <c r="AA63" s="126"/>
      <c r="AB63" s="186"/>
      <c r="AC63" s="232">
        <f t="shared" si="2"/>
        <v>0</v>
      </c>
      <c r="AD63" s="166"/>
      <c r="AE63" s="130"/>
    </row>
    <row r="64" spans="1:31" ht="12.75">
      <c r="A64" s="196" t="s">
        <v>653</v>
      </c>
      <c r="B64" s="197" t="s">
        <v>115</v>
      </c>
      <c r="C64" s="360" t="s">
        <v>714</v>
      </c>
      <c r="D64" s="352" t="s">
        <v>126</v>
      </c>
      <c r="E64" s="351" t="s">
        <v>251</v>
      </c>
      <c r="F64" s="348" t="s">
        <v>728</v>
      </c>
      <c r="G64" s="350" t="s">
        <v>454</v>
      </c>
      <c r="H64" s="349">
        <v>1213</v>
      </c>
      <c r="I64" s="348">
        <v>1</v>
      </c>
      <c r="J64" s="347" t="s">
        <v>757</v>
      </c>
      <c r="K64" s="346"/>
      <c r="L64" s="198" t="s">
        <v>33</v>
      </c>
      <c r="M64" s="124" t="s">
        <v>109</v>
      </c>
      <c r="N64" s="202">
        <v>1</v>
      </c>
      <c r="O64" s="124"/>
      <c r="P64" s="124"/>
      <c r="Q64" s="124"/>
      <c r="R64" s="203">
        <v>0.5</v>
      </c>
      <c r="S64" s="228">
        <f t="shared" si="1"/>
        <v>0</v>
      </c>
      <c r="T64" s="204" t="s">
        <v>702</v>
      </c>
      <c r="U64" s="126"/>
      <c r="V64" s="126"/>
      <c r="W64" s="127"/>
      <c r="X64" s="127"/>
      <c r="Y64" s="169"/>
      <c r="Z64" s="129"/>
      <c r="AA64" s="126"/>
      <c r="AB64" s="186"/>
      <c r="AC64" s="232">
        <f t="shared" si="2"/>
        <v>0</v>
      </c>
      <c r="AD64" s="166"/>
      <c r="AE64" s="130"/>
    </row>
    <row r="65" spans="1:31" ht="12.75">
      <c r="A65" s="196" t="s">
        <v>653</v>
      </c>
      <c r="B65" s="197" t="s">
        <v>115</v>
      </c>
      <c r="C65" s="360" t="s">
        <v>714</v>
      </c>
      <c r="D65" s="352" t="s">
        <v>126</v>
      </c>
      <c r="E65" s="351" t="s">
        <v>251</v>
      </c>
      <c r="F65" s="348" t="s">
        <v>728</v>
      </c>
      <c r="G65" s="350" t="s">
        <v>455</v>
      </c>
      <c r="H65" s="349">
        <v>1213</v>
      </c>
      <c r="I65" s="348">
        <v>1</v>
      </c>
      <c r="J65" s="347" t="s">
        <v>757</v>
      </c>
      <c r="K65" s="346"/>
      <c r="L65" s="198" t="s">
        <v>33</v>
      </c>
      <c r="M65" s="124" t="s">
        <v>109</v>
      </c>
      <c r="N65" s="202">
        <v>1</v>
      </c>
      <c r="O65" s="124"/>
      <c r="P65" s="124"/>
      <c r="Q65" s="124"/>
      <c r="R65" s="203">
        <v>0.5</v>
      </c>
      <c r="S65" s="228">
        <f t="shared" si="1"/>
        <v>0</v>
      </c>
      <c r="T65" s="204" t="s">
        <v>702</v>
      </c>
      <c r="U65" s="126"/>
      <c r="V65" s="126"/>
      <c r="W65" s="127"/>
      <c r="X65" s="127"/>
      <c r="Y65" s="169"/>
      <c r="Z65" s="129"/>
      <c r="AA65" s="126"/>
      <c r="AB65" s="186"/>
      <c r="AC65" s="232">
        <f t="shared" si="2"/>
        <v>0</v>
      </c>
      <c r="AD65" s="166"/>
      <c r="AE65" s="130"/>
    </row>
    <row r="66" spans="1:31" ht="12.75">
      <c r="A66" s="196" t="s">
        <v>653</v>
      </c>
      <c r="B66" s="197" t="s">
        <v>115</v>
      </c>
      <c r="C66" s="360" t="s">
        <v>714</v>
      </c>
      <c r="D66" s="352" t="s">
        <v>126</v>
      </c>
      <c r="E66" s="351" t="s">
        <v>251</v>
      </c>
      <c r="F66" s="348" t="s">
        <v>728</v>
      </c>
      <c r="G66" s="350" t="s">
        <v>456</v>
      </c>
      <c r="H66" s="349">
        <v>1213</v>
      </c>
      <c r="I66" s="348">
        <v>1</v>
      </c>
      <c r="J66" s="347" t="s">
        <v>757</v>
      </c>
      <c r="K66" s="346"/>
      <c r="L66" s="198" t="s">
        <v>33</v>
      </c>
      <c r="M66" s="124" t="s">
        <v>109</v>
      </c>
      <c r="N66" s="202">
        <v>1</v>
      </c>
      <c r="O66" s="124"/>
      <c r="P66" s="124"/>
      <c r="Q66" s="124"/>
      <c r="R66" s="203">
        <v>0.5</v>
      </c>
      <c r="S66" s="228">
        <f t="shared" si="1"/>
        <v>0</v>
      </c>
      <c r="T66" s="204" t="s">
        <v>702</v>
      </c>
      <c r="U66" s="126"/>
      <c r="V66" s="126"/>
      <c r="W66" s="127"/>
      <c r="X66" s="127"/>
      <c r="Y66" s="169"/>
      <c r="Z66" s="129"/>
      <c r="AA66" s="126"/>
      <c r="AB66" s="186"/>
      <c r="AC66" s="232">
        <f t="shared" si="2"/>
        <v>0</v>
      </c>
      <c r="AD66" s="166"/>
      <c r="AE66" s="130"/>
    </row>
    <row r="67" spans="1:31" ht="12.75">
      <c r="A67" s="196" t="s">
        <v>653</v>
      </c>
      <c r="B67" s="197" t="s">
        <v>115</v>
      </c>
      <c r="C67" s="360" t="s">
        <v>714</v>
      </c>
      <c r="D67" s="352" t="s">
        <v>126</v>
      </c>
      <c r="E67" s="351" t="s">
        <v>251</v>
      </c>
      <c r="F67" s="348" t="s">
        <v>728</v>
      </c>
      <c r="G67" s="350" t="s">
        <v>457</v>
      </c>
      <c r="H67" s="349">
        <v>1213</v>
      </c>
      <c r="I67" s="348">
        <v>1</v>
      </c>
      <c r="J67" s="347" t="s">
        <v>757</v>
      </c>
      <c r="K67" s="346"/>
      <c r="L67" s="198" t="s">
        <v>33</v>
      </c>
      <c r="M67" s="124" t="s">
        <v>109</v>
      </c>
      <c r="N67" s="202">
        <v>1</v>
      </c>
      <c r="O67" s="124"/>
      <c r="P67" s="124"/>
      <c r="Q67" s="124"/>
      <c r="R67" s="203">
        <v>0.5</v>
      </c>
      <c r="S67" s="228">
        <f t="shared" si="1"/>
        <v>0</v>
      </c>
      <c r="T67" s="204" t="s">
        <v>702</v>
      </c>
      <c r="U67" s="126"/>
      <c r="V67" s="126"/>
      <c r="W67" s="127"/>
      <c r="X67" s="127"/>
      <c r="Y67" s="169"/>
      <c r="Z67" s="129"/>
      <c r="AA67" s="126"/>
      <c r="AB67" s="186"/>
      <c r="AC67" s="232">
        <f t="shared" si="2"/>
        <v>0</v>
      </c>
      <c r="AD67" s="166"/>
      <c r="AE67" s="130"/>
    </row>
    <row r="68" spans="1:31" ht="12.75">
      <c r="A68" s="196" t="s">
        <v>653</v>
      </c>
      <c r="B68" s="197" t="s">
        <v>115</v>
      </c>
      <c r="C68" s="360" t="s">
        <v>714</v>
      </c>
      <c r="D68" s="352" t="s">
        <v>126</v>
      </c>
      <c r="E68" s="351" t="s">
        <v>251</v>
      </c>
      <c r="F68" s="348" t="s">
        <v>728</v>
      </c>
      <c r="G68" s="350" t="s">
        <v>458</v>
      </c>
      <c r="H68" s="349">
        <v>1213</v>
      </c>
      <c r="I68" s="348">
        <v>1</v>
      </c>
      <c r="J68" s="347" t="s">
        <v>757</v>
      </c>
      <c r="K68" s="346"/>
      <c r="L68" s="198" t="s">
        <v>33</v>
      </c>
      <c r="M68" s="124" t="s">
        <v>109</v>
      </c>
      <c r="N68" s="202">
        <v>1</v>
      </c>
      <c r="O68" s="124"/>
      <c r="P68" s="124"/>
      <c r="Q68" s="124"/>
      <c r="R68" s="203">
        <v>0.5</v>
      </c>
      <c r="S68" s="228">
        <f t="shared" si="1"/>
        <v>0</v>
      </c>
      <c r="T68" s="204" t="s">
        <v>702</v>
      </c>
      <c r="U68" s="126"/>
      <c r="V68" s="126"/>
      <c r="W68" s="127"/>
      <c r="X68" s="127"/>
      <c r="Y68" s="169"/>
      <c r="Z68" s="129"/>
      <c r="AA68" s="126"/>
      <c r="AB68" s="186"/>
      <c r="AC68" s="232">
        <f t="shared" si="2"/>
        <v>0</v>
      </c>
      <c r="AD68" s="166"/>
      <c r="AE68" s="130"/>
    </row>
    <row r="69" spans="1:31" ht="12.75">
      <c r="A69" s="196" t="s">
        <v>653</v>
      </c>
      <c r="B69" s="197" t="s">
        <v>115</v>
      </c>
      <c r="C69" s="360" t="s">
        <v>714</v>
      </c>
      <c r="D69" s="352" t="s">
        <v>126</v>
      </c>
      <c r="E69" s="351" t="s">
        <v>251</v>
      </c>
      <c r="F69" s="348" t="s">
        <v>728</v>
      </c>
      <c r="G69" s="350" t="s">
        <v>459</v>
      </c>
      <c r="H69" s="349">
        <v>1213</v>
      </c>
      <c r="I69" s="348">
        <v>1</v>
      </c>
      <c r="J69" s="347" t="s">
        <v>757</v>
      </c>
      <c r="K69" s="346"/>
      <c r="L69" s="198" t="s">
        <v>33</v>
      </c>
      <c r="M69" s="124" t="s">
        <v>109</v>
      </c>
      <c r="N69" s="202">
        <v>1</v>
      </c>
      <c r="O69" s="124"/>
      <c r="P69" s="124"/>
      <c r="Q69" s="124"/>
      <c r="R69" s="203">
        <v>0.5</v>
      </c>
      <c r="S69" s="228">
        <f t="shared" si="1"/>
        <v>0</v>
      </c>
      <c r="T69" s="204" t="s">
        <v>702</v>
      </c>
      <c r="U69" s="126"/>
      <c r="V69" s="126"/>
      <c r="W69" s="127"/>
      <c r="X69" s="127"/>
      <c r="Y69" s="169"/>
      <c r="Z69" s="129"/>
      <c r="AA69" s="126"/>
      <c r="AB69" s="186"/>
      <c r="AC69" s="232">
        <f t="shared" si="2"/>
        <v>0</v>
      </c>
      <c r="AD69" s="166"/>
      <c r="AE69" s="130"/>
    </row>
    <row r="70" spans="1:31" ht="12.75">
      <c r="A70" s="196" t="s">
        <v>653</v>
      </c>
      <c r="B70" s="197" t="s">
        <v>115</v>
      </c>
      <c r="C70" s="360" t="s">
        <v>714</v>
      </c>
      <c r="D70" s="384" t="s">
        <v>126</v>
      </c>
      <c r="E70" s="385" t="s">
        <v>251</v>
      </c>
      <c r="F70" s="389" t="s">
        <v>728</v>
      </c>
      <c r="G70" s="387" t="s">
        <v>460</v>
      </c>
      <c r="H70" s="388">
        <v>1222</v>
      </c>
      <c r="I70" s="389">
        <v>2</v>
      </c>
      <c r="J70" s="392" t="s">
        <v>758</v>
      </c>
      <c r="K70" s="391"/>
      <c r="L70" s="198" t="s">
        <v>33</v>
      </c>
      <c r="M70" s="124" t="s">
        <v>109</v>
      </c>
      <c r="N70" s="202">
        <v>1</v>
      </c>
      <c r="O70" s="124"/>
      <c r="P70" s="124"/>
      <c r="Q70" s="124"/>
      <c r="R70" s="203">
        <v>0.5</v>
      </c>
      <c r="S70" s="228">
        <f t="shared" si="1"/>
        <v>0</v>
      </c>
      <c r="T70" s="204" t="s">
        <v>702</v>
      </c>
      <c r="U70" s="126"/>
      <c r="V70" s="126"/>
      <c r="W70" s="127"/>
      <c r="X70" s="127"/>
      <c r="Y70" s="169"/>
      <c r="Z70" s="129"/>
      <c r="AA70" s="126"/>
      <c r="AB70" s="186"/>
      <c r="AC70" s="232">
        <f t="shared" si="2"/>
        <v>0</v>
      </c>
      <c r="AD70" s="166"/>
      <c r="AE70" s="130"/>
    </row>
    <row r="71" spans="1:31" ht="12.75">
      <c r="A71" s="196" t="s">
        <v>653</v>
      </c>
      <c r="B71" s="197" t="s">
        <v>115</v>
      </c>
      <c r="C71" s="360" t="s">
        <v>714</v>
      </c>
      <c r="D71" s="384" t="s">
        <v>126</v>
      </c>
      <c r="E71" s="385" t="s">
        <v>251</v>
      </c>
      <c r="F71" s="389" t="s">
        <v>728</v>
      </c>
      <c r="G71" s="387" t="s">
        <v>461</v>
      </c>
      <c r="H71" s="388">
        <v>1222</v>
      </c>
      <c r="I71" s="389">
        <v>2</v>
      </c>
      <c r="J71" s="392" t="s">
        <v>758</v>
      </c>
      <c r="K71" s="391"/>
      <c r="L71" s="198" t="s">
        <v>33</v>
      </c>
      <c r="M71" s="124" t="s">
        <v>109</v>
      </c>
      <c r="N71" s="202">
        <v>1</v>
      </c>
      <c r="O71" s="124"/>
      <c r="P71" s="124"/>
      <c r="Q71" s="124"/>
      <c r="R71" s="203">
        <v>0.5</v>
      </c>
      <c r="S71" s="228">
        <f t="shared" si="1"/>
        <v>0</v>
      </c>
      <c r="T71" s="204" t="s">
        <v>702</v>
      </c>
      <c r="U71" s="126"/>
      <c r="V71" s="126"/>
      <c r="W71" s="127"/>
      <c r="X71" s="127"/>
      <c r="Y71" s="169"/>
      <c r="Z71" s="129"/>
      <c r="AA71" s="126"/>
      <c r="AB71" s="186"/>
      <c r="AC71" s="232">
        <f t="shared" si="2"/>
        <v>0</v>
      </c>
      <c r="AD71" s="166"/>
      <c r="AE71" s="130"/>
    </row>
    <row r="72" spans="1:31" ht="12.75">
      <c r="A72" s="196" t="s">
        <v>653</v>
      </c>
      <c r="B72" s="197" t="s">
        <v>115</v>
      </c>
      <c r="C72" s="360" t="s">
        <v>714</v>
      </c>
      <c r="D72" s="384" t="s">
        <v>126</v>
      </c>
      <c r="E72" s="385" t="s">
        <v>251</v>
      </c>
      <c r="F72" s="389" t="s">
        <v>728</v>
      </c>
      <c r="G72" s="393" t="s">
        <v>462</v>
      </c>
      <c r="H72" s="388">
        <v>1222</v>
      </c>
      <c r="I72" s="389">
        <v>2</v>
      </c>
      <c r="J72" s="392" t="s">
        <v>758</v>
      </c>
      <c r="K72" s="391"/>
      <c r="L72" s="198" t="s">
        <v>33</v>
      </c>
      <c r="M72" s="124" t="s">
        <v>109</v>
      </c>
      <c r="N72" s="202">
        <v>1</v>
      </c>
      <c r="O72" s="124"/>
      <c r="P72" s="124"/>
      <c r="Q72" s="124"/>
      <c r="R72" s="203">
        <v>0.5</v>
      </c>
      <c r="S72" s="228">
        <f t="shared" si="1"/>
        <v>0</v>
      </c>
      <c r="T72" s="204" t="s">
        <v>702</v>
      </c>
      <c r="U72" s="126"/>
      <c r="V72" s="126"/>
      <c r="W72" s="127"/>
      <c r="X72" s="127"/>
      <c r="Y72" s="169"/>
      <c r="Z72" s="129"/>
      <c r="AA72" s="126"/>
      <c r="AB72" s="186"/>
      <c r="AC72" s="232">
        <f t="shared" si="2"/>
        <v>0</v>
      </c>
      <c r="AD72" s="166"/>
      <c r="AE72" s="130"/>
    </row>
    <row r="73" spans="1:31" ht="12.75">
      <c r="A73" s="196" t="s">
        <v>653</v>
      </c>
      <c r="B73" s="197" t="s">
        <v>115</v>
      </c>
      <c r="C73" s="360" t="s">
        <v>714</v>
      </c>
      <c r="D73" s="384" t="s">
        <v>126</v>
      </c>
      <c r="E73" s="385" t="s">
        <v>251</v>
      </c>
      <c r="F73" s="389" t="s">
        <v>728</v>
      </c>
      <c r="G73" s="393" t="s">
        <v>463</v>
      </c>
      <c r="H73" s="388">
        <v>1222</v>
      </c>
      <c r="I73" s="389">
        <v>2</v>
      </c>
      <c r="J73" s="392" t="s">
        <v>758</v>
      </c>
      <c r="K73" s="391"/>
      <c r="L73" s="198" t="s">
        <v>33</v>
      </c>
      <c r="M73" s="124" t="s">
        <v>109</v>
      </c>
      <c r="N73" s="202">
        <v>1</v>
      </c>
      <c r="O73" s="124"/>
      <c r="P73" s="124"/>
      <c r="Q73" s="124"/>
      <c r="R73" s="203">
        <v>0.5</v>
      </c>
      <c r="S73" s="228">
        <f t="shared" si="1"/>
        <v>0</v>
      </c>
      <c r="T73" s="204" t="s">
        <v>702</v>
      </c>
      <c r="U73" s="126"/>
      <c r="V73" s="126"/>
      <c r="W73" s="127"/>
      <c r="X73" s="127"/>
      <c r="Y73" s="169"/>
      <c r="Z73" s="129"/>
      <c r="AA73" s="126"/>
      <c r="AB73" s="186"/>
      <c r="AC73" s="232">
        <f t="shared" si="2"/>
        <v>0</v>
      </c>
      <c r="AD73" s="166"/>
      <c r="AE73" s="130"/>
    </row>
    <row r="74" spans="1:31" ht="12.75">
      <c r="A74" s="196" t="s">
        <v>653</v>
      </c>
      <c r="B74" s="197" t="s">
        <v>115</v>
      </c>
      <c r="C74" s="360" t="s">
        <v>714</v>
      </c>
      <c r="D74" s="384" t="s">
        <v>126</v>
      </c>
      <c r="E74" s="385" t="s">
        <v>251</v>
      </c>
      <c r="F74" s="389" t="s">
        <v>728</v>
      </c>
      <c r="G74" s="393" t="s">
        <v>464</v>
      </c>
      <c r="H74" s="388">
        <v>1222</v>
      </c>
      <c r="I74" s="389">
        <v>2</v>
      </c>
      <c r="J74" s="392" t="s">
        <v>758</v>
      </c>
      <c r="K74" s="391"/>
      <c r="L74" s="198" t="s">
        <v>33</v>
      </c>
      <c r="M74" s="124" t="s">
        <v>109</v>
      </c>
      <c r="N74" s="202">
        <v>1</v>
      </c>
      <c r="O74" s="124"/>
      <c r="P74" s="124"/>
      <c r="Q74" s="124"/>
      <c r="R74" s="203">
        <v>0.5</v>
      </c>
      <c r="S74" s="228">
        <f t="shared" si="1"/>
        <v>0</v>
      </c>
      <c r="T74" s="204" t="s">
        <v>702</v>
      </c>
      <c r="U74" s="126"/>
      <c r="V74" s="126"/>
      <c r="W74" s="127"/>
      <c r="X74" s="127"/>
      <c r="Y74" s="169"/>
      <c r="Z74" s="129"/>
      <c r="AA74" s="126"/>
      <c r="AB74" s="186"/>
      <c r="AC74" s="232">
        <f t="shared" si="2"/>
        <v>0</v>
      </c>
      <c r="AD74" s="166"/>
      <c r="AE74" s="130"/>
    </row>
    <row r="75" spans="1:31" ht="12.75">
      <c r="A75" s="196" t="s">
        <v>653</v>
      </c>
      <c r="B75" s="197" t="s">
        <v>115</v>
      </c>
      <c r="C75" s="360" t="s">
        <v>714</v>
      </c>
      <c r="D75" s="384" t="s">
        <v>126</v>
      </c>
      <c r="E75" s="385" t="s">
        <v>251</v>
      </c>
      <c r="F75" s="389" t="s">
        <v>728</v>
      </c>
      <c r="G75" s="393" t="s">
        <v>465</v>
      </c>
      <c r="H75" s="388">
        <v>1222</v>
      </c>
      <c r="I75" s="389">
        <v>2</v>
      </c>
      <c r="J75" s="392" t="s">
        <v>758</v>
      </c>
      <c r="K75" s="391"/>
      <c r="L75" s="198" t="s">
        <v>33</v>
      </c>
      <c r="M75" s="124" t="s">
        <v>109</v>
      </c>
      <c r="N75" s="202">
        <v>1</v>
      </c>
      <c r="O75" s="124"/>
      <c r="P75" s="124"/>
      <c r="Q75" s="124"/>
      <c r="R75" s="203">
        <v>0.5</v>
      </c>
      <c r="S75" s="228">
        <f t="shared" si="1"/>
        <v>0</v>
      </c>
      <c r="T75" s="204" t="s">
        <v>702</v>
      </c>
      <c r="U75" s="126"/>
      <c r="V75" s="126"/>
      <c r="W75" s="127"/>
      <c r="X75" s="127"/>
      <c r="Y75" s="169"/>
      <c r="Z75" s="129"/>
      <c r="AA75" s="126"/>
      <c r="AB75" s="186"/>
      <c r="AC75" s="232">
        <f t="shared" si="2"/>
        <v>0</v>
      </c>
      <c r="AD75" s="166"/>
      <c r="AE75" s="130"/>
    </row>
    <row r="76" spans="1:31" ht="12.75">
      <c r="A76" s="196" t="s">
        <v>653</v>
      </c>
      <c r="B76" s="197" t="s">
        <v>115</v>
      </c>
      <c r="C76" s="360" t="s">
        <v>714</v>
      </c>
      <c r="D76" s="384" t="s">
        <v>126</v>
      </c>
      <c r="E76" s="385" t="s">
        <v>251</v>
      </c>
      <c r="F76" s="389" t="s">
        <v>728</v>
      </c>
      <c r="G76" s="393" t="s">
        <v>466</v>
      </c>
      <c r="H76" s="388">
        <v>1222</v>
      </c>
      <c r="I76" s="389">
        <v>2</v>
      </c>
      <c r="J76" s="392" t="s">
        <v>758</v>
      </c>
      <c r="K76" s="391"/>
      <c r="L76" s="198" t="s">
        <v>33</v>
      </c>
      <c r="M76" s="124" t="s">
        <v>109</v>
      </c>
      <c r="N76" s="202">
        <v>1</v>
      </c>
      <c r="O76" s="124"/>
      <c r="P76" s="124"/>
      <c r="Q76" s="124"/>
      <c r="R76" s="203">
        <v>0.5</v>
      </c>
      <c r="S76" s="228">
        <f t="shared" si="1"/>
        <v>0</v>
      </c>
      <c r="T76" s="204" t="s">
        <v>702</v>
      </c>
      <c r="U76" s="126"/>
      <c r="V76" s="126"/>
      <c r="W76" s="127"/>
      <c r="X76" s="127"/>
      <c r="Y76" s="169"/>
      <c r="Z76" s="129"/>
      <c r="AA76" s="126"/>
      <c r="AB76" s="186"/>
      <c r="AC76" s="232">
        <f t="shared" si="2"/>
        <v>0</v>
      </c>
      <c r="AD76" s="166"/>
      <c r="AE76" s="130"/>
    </row>
    <row r="77" spans="1:31" ht="12.75">
      <c r="A77" s="196" t="s">
        <v>653</v>
      </c>
      <c r="B77" s="197" t="s">
        <v>115</v>
      </c>
      <c r="C77" s="360" t="s">
        <v>714</v>
      </c>
      <c r="D77" s="384" t="s">
        <v>126</v>
      </c>
      <c r="E77" s="385" t="s">
        <v>251</v>
      </c>
      <c r="F77" s="389" t="s">
        <v>728</v>
      </c>
      <c r="G77" s="393" t="s">
        <v>467</v>
      </c>
      <c r="H77" s="388">
        <v>1222</v>
      </c>
      <c r="I77" s="389">
        <v>2</v>
      </c>
      <c r="J77" s="392" t="s">
        <v>758</v>
      </c>
      <c r="K77" s="391"/>
      <c r="L77" s="198" t="s">
        <v>33</v>
      </c>
      <c r="M77" s="124" t="s">
        <v>109</v>
      </c>
      <c r="N77" s="202">
        <v>1</v>
      </c>
      <c r="O77" s="124"/>
      <c r="P77" s="124"/>
      <c r="Q77" s="124"/>
      <c r="R77" s="203">
        <v>0.5</v>
      </c>
      <c r="S77" s="228">
        <f t="shared" si="1"/>
        <v>0</v>
      </c>
      <c r="T77" s="204" t="s">
        <v>702</v>
      </c>
      <c r="U77" s="126"/>
      <c r="V77" s="126"/>
      <c r="W77" s="127"/>
      <c r="X77" s="127"/>
      <c r="Y77" s="169"/>
      <c r="Z77" s="129"/>
      <c r="AA77" s="126"/>
      <c r="AB77" s="186"/>
      <c r="AC77" s="232">
        <f t="shared" si="2"/>
        <v>0</v>
      </c>
      <c r="AD77" s="166"/>
      <c r="AE77" s="130"/>
    </row>
    <row r="78" spans="1:31" ht="12.75">
      <c r="A78" s="196" t="s">
        <v>653</v>
      </c>
      <c r="B78" s="197" t="s">
        <v>115</v>
      </c>
      <c r="C78" s="360" t="s">
        <v>714</v>
      </c>
      <c r="D78" s="384" t="s">
        <v>126</v>
      </c>
      <c r="E78" s="385" t="s">
        <v>251</v>
      </c>
      <c r="F78" s="389" t="s">
        <v>728</v>
      </c>
      <c r="G78" s="393" t="s">
        <v>468</v>
      </c>
      <c r="H78" s="388">
        <v>1222</v>
      </c>
      <c r="I78" s="389">
        <v>2</v>
      </c>
      <c r="J78" s="392" t="s">
        <v>758</v>
      </c>
      <c r="K78" s="391"/>
      <c r="L78" s="198" t="s">
        <v>33</v>
      </c>
      <c r="M78" s="124" t="s">
        <v>109</v>
      </c>
      <c r="N78" s="202">
        <v>1</v>
      </c>
      <c r="O78" s="124"/>
      <c r="P78" s="124"/>
      <c r="Q78" s="124"/>
      <c r="R78" s="203">
        <v>0.5</v>
      </c>
      <c r="S78" s="228">
        <f t="shared" si="1"/>
        <v>0</v>
      </c>
      <c r="T78" s="204" t="s">
        <v>702</v>
      </c>
      <c r="U78" s="126"/>
      <c r="V78" s="126"/>
      <c r="W78" s="127"/>
      <c r="X78" s="127"/>
      <c r="Y78" s="169"/>
      <c r="Z78" s="129"/>
      <c r="AA78" s="126"/>
      <c r="AB78" s="186"/>
      <c r="AC78" s="232">
        <f t="shared" si="2"/>
        <v>0</v>
      </c>
      <c r="AD78" s="166"/>
      <c r="AE78" s="130"/>
    </row>
    <row r="79" spans="1:31" ht="12.75">
      <c r="A79" s="196" t="s">
        <v>653</v>
      </c>
      <c r="B79" s="197" t="s">
        <v>115</v>
      </c>
      <c r="C79" s="360" t="s">
        <v>714</v>
      </c>
      <c r="D79" s="384" t="s">
        <v>126</v>
      </c>
      <c r="E79" s="385" t="s">
        <v>251</v>
      </c>
      <c r="F79" s="389" t="s">
        <v>728</v>
      </c>
      <c r="G79" s="393" t="s">
        <v>469</v>
      </c>
      <c r="H79" s="388">
        <v>1222</v>
      </c>
      <c r="I79" s="389">
        <v>2</v>
      </c>
      <c r="J79" s="392" t="s">
        <v>758</v>
      </c>
      <c r="K79" s="391"/>
      <c r="L79" s="198" t="s">
        <v>33</v>
      </c>
      <c r="M79" s="124" t="s">
        <v>109</v>
      </c>
      <c r="N79" s="202">
        <v>1</v>
      </c>
      <c r="O79" s="124"/>
      <c r="P79" s="124"/>
      <c r="Q79" s="124"/>
      <c r="R79" s="203">
        <v>0.5</v>
      </c>
      <c r="S79" s="228">
        <f t="shared" si="1"/>
        <v>0</v>
      </c>
      <c r="T79" s="204" t="s">
        <v>702</v>
      </c>
      <c r="U79" s="126"/>
      <c r="V79" s="126"/>
      <c r="W79" s="127"/>
      <c r="X79" s="127"/>
      <c r="Y79" s="169"/>
      <c r="Z79" s="129"/>
      <c r="AA79" s="126"/>
      <c r="AB79" s="186"/>
      <c r="AC79" s="232">
        <f t="shared" si="2"/>
        <v>0</v>
      </c>
      <c r="AD79" s="166"/>
      <c r="AE79" s="130"/>
    </row>
    <row r="80" spans="1:31" ht="12.75">
      <c r="A80" s="196" t="s">
        <v>653</v>
      </c>
      <c r="B80" s="197" t="s">
        <v>115</v>
      </c>
      <c r="C80" s="360" t="s">
        <v>714</v>
      </c>
      <c r="D80" s="384" t="s">
        <v>126</v>
      </c>
      <c r="E80" s="385" t="s">
        <v>251</v>
      </c>
      <c r="F80" s="389" t="s">
        <v>728</v>
      </c>
      <c r="G80" s="393" t="s">
        <v>470</v>
      </c>
      <c r="H80" s="388">
        <v>1222</v>
      </c>
      <c r="I80" s="389">
        <v>2</v>
      </c>
      <c r="J80" s="392" t="s">
        <v>758</v>
      </c>
      <c r="K80" s="391"/>
      <c r="L80" s="198" t="s">
        <v>33</v>
      </c>
      <c r="M80" s="124" t="s">
        <v>109</v>
      </c>
      <c r="N80" s="202">
        <v>1</v>
      </c>
      <c r="O80" s="124"/>
      <c r="P80" s="124"/>
      <c r="Q80" s="124"/>
      <c r="R80" s="203">
        <v>0.5</v>
      </c>
      <c r="S80" s="228">
        <f t="shared" si="1"/>
        <v>0</v>
      </c>
      <c r="T80" s="204" t="s">
        <v>702</v>
      </c>
      <c r="U80" s="126"/>
      <c r="V80" s="126"/>
      <c r="W80" s="127"/>
      <c r="X80" s="127"/>
      <c r="Y80" s="169"/>
      <c r="Z80" s="129"/>
      <c r="AA80" s="126"/>
      <c r="AB80" s="186"/>
      <c r="AC80" s="232">
        <f t="shared" si="2"/>
        <v>0</v>
      </c>
      <c r="AD80" s="166"/>
      <c r="AE80" s="130"/>
    </row>
    <row r="81" spans="1:31" ht="12.75">
      <c r="A81" s="196" t="s">
        <v>653</v>
      </c>
      <c r="B81" s="197" t="s">
        <v>115</v>
      </c>
      <c r="C81" s="360" t="s">
        <v>714</v>
      </c>
      <c r="D81" s="384" t="s">
        <v>126</v>
      </c>
      <c r="E81" s="385" t="s">
        <v>251</v>
      </c>
      <c r="F81" s="389" t="s">
        <v>728</v>
      </c>
      <c r="G81" s="393" t="s">
        <v>471</v>
      </c>
      <c r="H81" s="388">
        <v>1222</v>
      </c>
      <c r="I81" s="389">
        <v>2</v>
      </c>
      <c r="J81" s="392" t="s">
        <v>758</v>
      </c>
      <c r="K81" s="391"/>
      <c r="L81" s="198" t="s">
        <v>33</v>
      </c>
      <c r="M81" s="124" t="s">
        <v>109</v>
      </c>
      <c r="N81" s="202">
        <v>1</v>
      </c>
      <c r="O81" s="124"/>
      <c r="P81" s="124"/>
      <c r="Q81" s="124"/>
      <c r="R81" s="203">
        <v>0.5</v>
      </c>
      <c r="S81" s="228">
        <f t="shared" si="1"/>
        <v>0</v>
      </c>
      <c r="T81" s="204" t="s">
        <v>702</v>
      </c>
      <c r="U81" s="126"/>
      <c r="V81" s="126"/>
      <c r="W81" s="127"/>
      <c r="X81" s="127"/>
      <c r="Y81" s="169"/>
      <c r="Z81" s="129"/>
      <c r="AA81" s="126"/>
      <c r="AB81" s="186"/>
      <c r="AC81" s="232">
        <f t="shared" si="2"/>
        <v>0</v>
      </c>
      <c r="AD81" s="166"/>
      <c r="AE81" s="130"/>
    </row>
    <row r="82" spans="1:31" ht="12.75">
      <c r="A82" s="196" t="s">
        <v>653</v>
      </c>
      <c r="B82" s="197" t="s">
        <v>115</v>
      </c>
      <c r="C82" s="360" t="s">
        <v>714</v>
      </c>
      <c r="D82" s="384" t="s">
        <v>126</v>
      </c>
      <c r="E82" s="385" t="s">
        <v>251</v>
      </c>
      <c r="F82" s="389" t="s">
        <v>728</v>
      </c>
      <c r="G82" s="393" t="s">
        <v>472</v>
      </c>
      <c r="H82" s="388">
        <v>1222</v>
      </c>
      <c r="I82" s="389">
        <v>2</v>
      </c>
      <c r="J82" s="392" t="s">
        <v>758</v>
      </c>
      <c r="K82" s="391"/>
      <c r="L82" s="198" t="s">
        <v>33</v>
      </c>
      <c r="M82" s="124" t="s">
        <v>109</v>
      </c>
      <c r="N82" s="202">
        <v>1</v>
      </c>
      <c r="O82" s="124"/>
      <c r="P82" s="124"/>
      <c r="Q82" s="124"/>
      <c r="R82" s="203">
        <v>0.5</v>
      </c>
      <c r="S82" s="228">
        <f t="shared" si="1"/>
        <v>0</v>
      </c>
      <c r="T82" s="204" t="s">
        <v>702</v>
      </c>
      <c r="U82" s="126"/>
      <c r="V82" s="126"/>
      <c r="W82" s="127"/>
      <c r="X82" s="127"/>
      <c r="Y82" s="169"/>
      <c r="Z82" s="129"/>
      <c r="AA82" s="126"/>
      <c r="AB82" s="186"/>
      <c r="AC82" s="232">
        <f t="shared" si="2"/>
        <v>0</v>
      </c>
      <c r="AD82" s="166"/>
      <c r="AE82" s="130"/>
    </row>
    <row r="83" spans="1:31" ht="12.75">
      <c r="A83" s="196" t="s">
        <v>653</v>
      </c>
      <c r="B83" s="197" t="s">
        <v>115</v>
      </c>
      <c r="C83" s="360" t="s">
        <v>714</v>
      </c>
      <c r="D83" s="384" t="s">
        <v>126</v>
      </c>
      <c r="E83" s="385" t="s">
        <v>251</v>
      </c>
      <c r="F83" s="389" t="s">
        <v>728</v>
      </c>
      <c r="G83" s="393" t="s">
        <v>473</v>
      </c>
      <c r="H83" s="388">
        <v>1222</v>
      </c>
      <c r="I83" s="389">
        <v>2</v>
      </c>
      <c r="J83" s="392" t="s">
        <v>758</v>
      </c>
      <c r="K83" s="391"/>
      <c r="L83" s="198" t="s">
        <v>33</v>
      </c>
      <c r="M83" s="124" t="s">
        <v>109</v>
      </c>
      <c r="N83" s="202">
        <v>1</v>
      </c>
      <c r="O83" s="124"/>
      <c r="P83" s="124"/>
      <c r="Q83" s="124"/>
      <c r="R83" s="203">
        <v>0.5</v>
      </c>
      <c r="S83" s="228">
        <f t="shared" si="1"/>
        <v>0</v>
      </c>
      <c r="T83" s="204" t="s">
        <v>702</v>
      </c>
      <c r="U83" s="126"/>
      <c r="V83" s="126"/>
      <c r="W83" s="127"/>
      <c r="X83" s="127"/>
      <c r="Y83" s="169"/>
      <c r="Z83" s="129"/>
      <c r="AA83" s="126"/>
      <c r="AB83" s="186"/>
      <c r="AC83" s="232">
        <f t="shared" si="2"/>
        <v>0</v>
      </c>
      <c r="AD83" s="166"/>
      <c r="AE83" s="130"/>
    </row>
    <row r="84" spans="1:31" ht="12.75">
      <c r="A84" s="196" t="s">
        <v>653</v>
      </c>
      <c r="B84" s="197" t="s">
        <v>115</v>
      </c>
      <c r="C84" s="360" t="s">
        <v>714</v>
      </c>
      <c r="D84" s="384" t="s">
        <v>126</v>
      </c>
      <c r="E84" s="385" t="s">
        <v>251</v>
      </c>
      <c r="F84" s="389" t="s">
        <v>728</v>
      </c>
      <c r="G84" s="393" t="s">
        <v>474</v>
      </c>
      <c r="H84" s="388">
        <v>1222</v>
      </c>
      <c r="I84" s="389">
        <v>2</v>
      </c>
      <c r="J84" s="392" t="s">
        <v>758</v>
      </c>
      <c r="K84" s="391"/>
      <c r="L84" s="198" t="s">
        <v>33</v>
      </c>
      <c r="M84" s="124" t="s">
        <v>109</v>
      </c>
      <c r="N84" s="202">
        <v>1</v>
      </c>
      <c r="O84" s="124"/>
      <c r="P84" s="124"/>
      <c r="Q84" s="124"/>
      <c r="R84" s="203">
        <v>0.5</v>
      </c>
      <c r="S84" s="228">
        <f t="shared" si="1"/>
        <v>0</v>
      </c>
      <c r="T84" s="204" t="s">
        <v>702</v>
      </c>
      <c r="U84" s="126"/>
      <c r="V84" s="126"/>
      <c r="W84" s="127"/>
      <c r="X84" s="127"/>
      <c r="Y84" s="169"/>
      <c r="Z84" s="129"/>
      <c r="AA84" s="126"/>
      <c r="AB84" s="186"/>
      <c r="AC84" s="232">
        <f t="shared" si="2"/>
        <v>0</v>
      </c>
      <c r="AD84" s="166"/>
      <c r="AE84" s="130"/>
    </row>
    <row r="85" spans="1:31" ht="12.75">
      <c r="A85" s="196" t="s">
        <v>653</v>
      </c>
      <c r="B85" s="197" t="s">
        <v>115</v>
      </c>
      <c r="C85" s="360" t="s">
        <v>714</v>
      </c>
      <c r="D85" s="384" t="s">
        <v>126</v>
      </c>
      <c r="E85" s="385" t="s">
        <v>251</v>
      </c>
      <c r="F85" s="389" t="s">
        <v>728</v>
      </c>
      <c r="G85" s="393" t="s">
        <v>475</v>
      </c>
      <c r="H85" s="388">
        <v>1222</v>
      </c>
      <c r="I85" s="389">
        <v>2</v>
      </c>
      <c r="J85" s="392" t="s">
        <v>758</v>
      </c>
      <c r="K85" s="391"/>
      <c r="L85" s="198" t="s">
        <v>33</v>
      </c>
      <c r="M85" s="124" t="s">
        <v>109</v>
      </c>
      <c r="N85" s="202">
        <v>1</v>
      </c>
      <c r="O85" s="124"/>
      <c r="P85" s="124"/>
      <c r="Q85" s="124"/>
      <c r="R85" s="203">
        <v>0.5</v>
      </c>
      <c r="S85" s="228">
        <f t="shared" si="1"/>
        <v>0</v>
      </c>
      <c r="T85" s="204" t="s">
        <v>702</v>
      </c>
      <c r="U85" s="126"/>
      <c r="V85" s="126"/>
      <c r="W85" s="127"/>
      <c r="X85" s="127"/>
      <c r="Y85" s="169"/>
      <c r="Z85" s="129"/>
      <c r="AA85" s="126"/>
      <c r="AB85" s="186"/>
      <c r="AC85" s="232">
        <f t="shared" si="2"/>
        <v>0</v>
      </c>
      <c r="AD85" s="166"/>
      <c r="AE85" s="130"/>
    </row>
    <row r="86" spans="1:31" ht="12.75">
      <c r="A86" s="196" t="s">
        <v>653</v>
      </c>
      <c r="B86" s="197" t="s">
        <v>115</v>
      </c>
      <c r="C86" s="360" t="s">
        <v>714</v>
      </c>
      <c r="D86" s="384" t="s">
        <v>126</v>
      </c>
      <c r="E86" s="385" t="s">
        <v>251</v>
      </c>
      <c r="F86" s="389" t="s">
        <v>728</v>
      </c>
      <c r="G86" s="393" t="s">
        <v>476</v>
      </c>
      <c r="H86" s="388">
        <v>1222</v>
      </c>
      <c r="I86" s="389">
        <v>2</v>
      </c>
      <c r="J86" s="392" t="s">
        <v>758</v>
      </c>
      <c r="K86" s="391"/>
      <c r="L86" s="198" t="s">
        <v>33</v>
      </c>
      <c r="M86" s="124" t="s">
        <v>109</v>
      </c>
      <c r="N86" s="202">
        <v>1</v>
      </c>
      <c r="O86" s="124"/>
      <c r="P86" s="124"/>
      <c r="Q86" s="124"/>
      <c r="R86" s="203">
        <v>0.5</v>
      </c>
      <c r="S86" s="228">
        <f t="shared" si="1"/>
        <v>0</v>
      </c>
      <c r="T86" s="204" t="s">
        <v>702</v>
      </c>
      <c r="U86" s="126"/>
      <c r="V86" s="126"/>
      <c r="W86" s="127"/>
      <c r="X86" s="127"/>
      <c r="Y86" s="169"/>
      <c r="Z86" s="129"/>
      <c r="AA86" s="126"/>
      <c r="AB86" s="186"/>
      <c r="AC86" s="232">
        <f t="shared" si="2"/>
        <v>0</v>
      </c>
      <c r="AD86" s="166"/>
      <c r="AE86" s="130"/>
    </row>
    <row r="87" spans="1:31" ht="12.75">
      <c r="A87" s="196" t="s">
        <v>653</v>
      </c>
      <c r="B87" s="197" t="s">
        <v>115</v>
      </c>
      <c r="C87" s="360" t="s">
        <v>714</v>
      </c>
      <c r="D87" s="384" t="s">
        <v>126</v>
      </c>
      <c r="E87" s="385" t="s">
        <v>251</v>
      </c>
      <c r="F87" s="389" t="s">
        <v>728</v>
      </c>
      <c r="G87" s="393" t="s">
        <v>477</v>
      </c>
      <c r="H87" s="388">
        <v>1222</v>
      </c>
      <c r="I87" s="389">
        <v>2</v>
      </c>
      <c r="J87" s="392" t="s">
        <v>758</v>
      </c>
      <c r="K87" s="391"/>
      <c r="L87" s="198" t="s">
        <v>33</v>
      </c>
      <c r="M87" s="124" t="s">
        <v>109</v>
      </c>
      <c r="N87" s="202">
        <v>1</v>
      </c>
      <c r="O87" s="124"/>
      <c r="P87" s="124"/>
      <c r="Q87" s="124"/>
      <c r="R87" s="203">
        <v>0.5</v>
      </c>
      <c r="S87" s="228">
        <f t="shared" si="1"/>
        <v>0</v>
      </c>
      <c r="T87" s="204" t="s">
        <v>702</v>
      </c>
      <c r="U87" s="126"/>
      <c r="V87" s="126"/>
      <c r="W87" s="127"/>
      <c r="X87" s="127"/>
      <c r="Y87" s="169"/>
      <c r="Z87" s="129"/>
      <c r="AA87" s="126"/>
      <c r="AB87" s="186"/>
      <c r="AC87" s="232">
        <f t="shared" si="2"/>
        <v>0</v>
      </c>
      <c r="AD87" s="166"/>
      <c r="AE87" s="130"/>
    </row>
    <row r="88" spans="1:31" ht="12.75">
      <c r="A88" s="196" t="s">
        <v>653</v>
      </c>
      <c r="B88" s="197" t="s">
        <v>115</v>
      </c>
      <c r="C88" s="360" t="s">
        <v>714</v>
      </c>
      <c r="D88" s="384" t="s">
        <v>126</v>
      </c>
      <c r="E88" s="385" t="s">
        <v>251</v>
      </c>
      <c r="F88" s="389" t="s">
        <v>728</v>
      </c>
      <c r="G88" s="393" t="s">
        <v>478</v>
      </c>
      <c r="H88" s="388">
        <v>1222</v>
      </c>
      <c r="I88" s="389">
        <v>2</v>
      </c>
      <c r="J88" s="392" t="s">
        <v>758</v>
      </c>
      <c r="K88" s="391"/>
      <c r="L88" s="198" t="s">
        <v>33</v>
      </c>
      <c r="M88" s="124" t="s">
        <v>109</v>
      </c>
      <c r="N88" s="202">
        <v>1</v>
      </c>
      <c r="O88" s="124"/>
      <c r="P88" s="124"/>
      <c r="Q88" s="124"/>
      <c r="R88" s="203">
        <v>0.5</v>
      </c>
      <c r="S88" s="228">
        <f t="shared" si="1"/>
        <v>0</v>
      </c>
      <c r="T88" s="204" t="s">
        <v>702</v>
      </c>
      <c r="U88" s="126"/>
      <c r="V88" s="126"/>
      <c r="W88" s="127"/>
      <c r="X88" s="127"/>
      <c r="Y88" s="169"/>
      <c r="Z88" s="129"/>
      <c r="AA88" s="126"/>
      <c r="AB88" s="186"/>
      <c r="AC88" s="232">
        <f t="shared" si="2"/>
        <v>0</v>
      </c>
      <c r="AD88" s="166"/>
      <c r="AE88" s="130"/>
    </row>
    <row r="89" spans="1:31" ht="12.75">
      <c r="A89" s="196" t="s">
        <v>653</v>
      </c>
      <c r="B89" s="197" t="s">
        <v>115</v>
      </c>
      <c r="C89" s="360" t="s">
        <v>714</v>
      </c>
      <c r="D89" s="384" t="s">
        <v>126</v>
      </c>
      <c r="E89" s="385" t="s">
        <v>251</v>
      </c>
      <c r="F89" s="389" t="s">
        <v>728</v>
      </c>
      <c r="G89" s="393" t="s">
        <v>479</v>
      </c>
      <c r="H89" s="388">
        <v>1222</v>
      </c>
      <c r="I89" s="389">
        <v>2</v>
      </c>
      <c r="J89" s="392" t="s">
        <v>758</v>
      </c>
      <c r="K89" s="391"/>
      <c r="L89" s="198" t="s">
        <v>33</v>
      </c>
      <c r="M89" s="124" t="s">
        <v>109</v>
      </c>
      <c r="N89" s="202">
        <v>1</v>
      </c>
      <c r="O89" s="124"/>
      <c r="P89" s="124"/>
      <c r="Q89" s="124"/>
      <c r="R89" s="203">
        <v>0.5</v>
      </c>
      <c r="S89" s="228">
        <f t="shared" si="1"/>
        <v>0</v>
      </c>
      <c r="T89" s="204" t="s">
        <v>702</v>
      </c>
      <c r="U89" s="126"/>
      <c r="V89" s="126"/>
      <c r="W89" s="127"/>
      <c r="X89" s="127"/>
      <c r="Y89" s="169"/>
      <c r="Z89" s="129"/>
      <c r="AA89" s="126"/>
      <c r="AB89" s="186"/>
      <c r="AC89" s="232">
        <f t="shared" si="2"/>
        <v>0</v>
      </c>
      <c r="AD89" s="166"/>
      <c r="AE89" s="130"/>
    </row>
    <row r="90" spans="1:31" ht="12.75">
      <c r="A90" s="196" t="s">
        <v>653</v>
      </c>
      <c r="B90" s="197" t="s">
        <v>115</v>
      </c>
      <c r="C90" s="360" t="s">
        <v>714</v>
      </c>
      <c r="D90" s="384" t="s">
        <v>126</v>
      </c>
      <c r="E90" s="385" t="s">
        <v>251</v>
      </c>
      <c r="F90" s="389" t="s">
        <v>728</v>
      </c>
      <c r="G90" s="393" t="s">
        <v>480</v>
      </c>
      <c r="H90" s="388">
        <v>1222</v>
      </c>
      <c r="I90" s="389">
        <v>2</v>
      </c>
      <c r="J90" s="392" t="s">
        <v>758</v>
      </c>
      <c r="K90" s="391"/>
      <c r="L90" s="198" t="s">
        <v>33</v>
      </c>
      <c r="M90" s="124" t="s">
        <v>109</v>
      </c>
      <c r="N90" s="202">
        <v>1</v>
      </c>
      <c r="O90" s="124"/>
      <c r="P90" s="124"/>
      <c r="Q90" s="124"/>
      <c r="R90" s="203">
        <v>0.5</v>
      </c>
      <c r="S90" s="228">
        <f aca="true" t="shared" si="3" ref="S90:S122">IF(T90="O",R90,0)</f>
        <v>0</v>
      </c>
      <c r="T90" s="204" t="s">
        <v>702</v>
      </c>
      <c r="U90" s="126"/>
      <c r="V90" s="126"/>
      <c r="W90" s="127"/>
      <c r="X90" s="127"/>
      <c r="Y90" s="169"/>
      <c r="Z90" s="129"/>
      <c r="AA90" s="126"/>
      <c r="AB90" s="186"/>
      <c r="AC90" s="232">
        <f aca="true" t="shared" si="4" ref="AC90:AC122">IF(AD90="O",AB90,0)</f>
        <v>0</v>
      </c>
      <c r="AD90" s="166"/>
      <c r="AE90" s="130"/>
    </row>
    <row r="91" spans="1:31" ht="12.75">
      <c r="A91" s="196" t="s">
        <v>653</v>
      </c>
      <c r="B91" s="197" t="s">
        <v>115</v>
      </c>
      <c r="C91" s="360" t="s">
        <v>714</v>
      </c>
      <c r="D91" s="384" t="s">
        <v>126</v>
      </c>
      <c r="E91" s="385" t="s">
        <v>251</v>
      </c>
      <c r="F91" s="389" t="s">
        <v>728</v>
      </c>
      <c r="G91" s="393" t="s">
        <v>481</v>
      </c>
      <c r="H91" s="388">
        <v>1222</v>
      </c>
      <c r="I91" s="389">
        <v>2</v>
      </c>
      <c r="J91" s="392" t="s">
        <v>758</v>
      </c>
      <c r="K91" s="391"/>
      <c r="L91" s="198" t="s">
        <v>33</v>
      </c>
      <c r="M91" s="124" t="s">
        <v>109</v>
      </c>
      <c r="N91" s="202">
        <v>1</v>
      </c>
      <c r="O91" s="124"/>
      <c r="P91" s="124"/>
      <c r="Q91" s="124"/>
      <c r="R91" s="203">
        <v>0.5</v>
      </c>
      <c r="S91" s="228">
        <f t="shared" si="3"/>
        <v>0</v>
      </c>
      <c r="T91" s="204" t="s">
        <v>702</v>
      </c>
      <c r="U91" s="126"/>
      <c r="V91" s="126"/>
      <c r="W91" s="127"/>
      <c r="X91" s="127"/>
      <c r="Y91" s="169"/>
      <c r="Z91" s="129"/>
      <c r="AA91" s="126"/>
      <c r="AB91" s="186"/>
      <c r="AC91" s="232">
        <f t="shared" si="4"/>
        <v>0</v>
      </c>
      <c r="AD91" s="166"/>
      <c r="AE91" s="130"/>
    </row>
    <row r="92" spans="1:31" ht="12.75">
      <c r="A92" s="196" t="s">
        <v>653</v>
      </c>
      <c r="B92" s="197" t="s">
        <v>115</v>
      </c>
      <c r="C92" s="360" t="s">
        <v>714</v>
      </c>
      <c r="D92" s="384" t="s">
        <v>126</v>
      </c>
      <c r="E92" s="385" t="s">
        <v>251</v>
      </c>
      <c r="F92" s="389" t="s">
        <v>728</v>
      </c>
      <c r="G92" s="393" t="s">
        <v>482</v>
      </c>
      <c r="H92" s="388">
        <v>1222</v>
      </c>
      <c r="I92" s="389">
        <v>2</v>
      </c>
      <c r="J92" s="392" t="s">
        <v>758</v>
      </c>
      <c r="K92" s="391"/>
      <c r="L92" s="198" t="s">
        <v>33</v>
      </c>
      <c r="M92" s="124" t="s">
        <v>109</v>
      </c>
      <c r="N92" s="202">
        <v>1</v>
      </c>
      <c r="O92" s="124"/>
      <c r="P92" s="124"/>
      <c r="Q92" s="124"/>
      <c r="R92" s="203">
        <v>0.5</v>
      </c>
      <c r="S92" s="228">
        <f t="shared" si="3"/>
        <v>0</v>
      </c>
      <c r="T92" s="204" t="s">
        <v>702</v>
      </c>
      <c r="U92" s="126"/>
      <c r="V92" s="126"/>
      <c r="W92" s="127"/>
      <c r="X92" s="127"/>
      <c r="Y92" s="169"/>
      <c r="Z92" s="129"/>
      <c r="AA92" s="126"/>
      <c r="AB92" s="186"/>
      <c r="AC92" s="232">
        <f t="shared" si="4"/>
        <v>0</v>
      </c>
      <c r="AD92" s="166"/>
      <c r="AE92" s="130"/>
    </row>
    <row r="93" spans="1:31" ht="12.75">
      <c r="A93" s="196" t="s">
        <v>653</v>
      </c>
      <c r="B93" s="197" t="s">
        <v>115</v>
      </c>
      <c r="C93" s="360" t="s">
        <v>714</v>
      </c>
      <c r="D93" s="384" t="s">
        <v>126</v>
      </c>
      <c r="E93" s="385" t="s">
        <v>251</v>
      </c>
      <c r="F93" s="389" t="s">
        <v>730</v>
      </c>
      <c r="G93" s="393" t="s">
        <v>483</v>
      </c>
      <c r="H93" s="388">
        <v>1222</v>
      </c>
      <c r="I93" s="389">
        <v>2</v>
      </c>
      <c r="J93" s="392" t="s">
        <v>758</v>
      </c>
      <c r="K93" s="391"/>
      <c r="L93" s="123" t="s">
        <v>34</v>
      </c>
      <c r="M93" s="124" t="s">
        <v>112</v>
      </c>
      <c r="N93" s="202">
        <v>1</v>
      </c>
      <c r="O93" s="124"/>
      <c r="P93" s="124"/>
      <c r="Q93" s="124"/>
      <c r="R93" s="203">
        <v>0.15</v>
      </c>
      <c r="S93" s="228">
        <f t="shared" si="3"/>
        <v>0</v>
      </c>
      <c r="T93" s="204" t="s">
        <v>702</v>
      </c>
      <c r="U93" s="126"/>
      <c r="V93" s="126"/>
      <c r="W93" s="127"/>
      <c r="X93" s="127"/>
      <c r="Y93" s="169"/>
      <c r="Z93" s="129"/>
      <c r="AA93" s="126"/>
      <c r="AB93" s="186"/>
      <c r="AC93" s="232">
        <f t="shared" si="4"/>
        <v>0</v>
      </c>
      <c r="AD93" s="166"/>
      <c r="AE93" s="130"/>
    </row>
    <row r="94" spans="1:31" ht="12.75">
      <c r="A94" s="196" t="s">
        <v>653</v>
      </c>
      <c r="B94" s="197" t="s">
        <v>115</v>
      </c>
      <c r="C94" s="360" t="s">
        <v>714</v>
      </c>
      <c r="D94" s="384" t="s">
        <v>126</v>
      </c>
      <c r="E94" s="385" t="s">
        <v>251</v>
      </c>
      <c r="F94" s="389" t="s">
        <v>730</v>
      </c>
      <c r="G94" s="393" t="s">
        <v>484</v>
      </c>
      <c r="H94" s="388">
        <v>1222</v>
      </c>
      <c r="I94" s="389">
        <v>2</v>
      </c>
      <c r="J94" s="392" t="s">
        <v>758</v>
      </c>
      <c r="K94" s="391"/>
      <c r="L94" s="123" t="s">
        <v>34</v>
      </c>
      <c r="M94" s="124" t="s">
        <v>112</v>
      </c>
      <c r="N94" s="202">
        <v>1</v>
      </c>
      <c r="O94" s="124"/>
      <c r="P94" s="124"/>
      <c r="Q94" s="124"/>
      <c r="R94" s="203">
        <v>0.15</v>
      </c>
      <c r="S94" s="228">
        <f t="shared" si="3"/>
        <v>0</v>
      </c>
      <c r="T94" s="204" t="s">
        <v>702</v>
      </c>
      <c r="U94" s="126"/>
      <c r="V94" s="126"/>
      <c r="W94" s="127"/>
      <c r="X94" s="127"/>
      <c r="Y94" s="169"/>
      <c r="Z94" s="129"/>
      <c r="AA94" s="126"/>
      <c r="AB94" s="186"/>
      <c r="AC94" s="232">
        <f t="shared" si="4"/>
        <v>0</v>
      </c>
      <c r="AD94" s="166"/>
      <c r="AE94" s="130"/>
    </row>
    <row r="95" spans="1:31" ht="12.75">
      <c r="A95" s="196" t="s">
        <v>653</v>
      </c>
      <c r="B95" s="197" t="s">
        <v>115</v>
      </c>
      <c r="C95" s="360" t="s">
        <v>714</v>
      </c>
      <c r="D95" s="384" t="s">
        <v>126</v>
      </c>
      <c r="E95" s="385" t="s">
        <v>251</v>
      </c>
      <c r="F95" s="389" t="s">
        <v>730</v>
      </c>
      <c r="G95" s="393" t="s">
        <v>485</v>
      </c>
      <c r="H95" s="388">
        <v>1222</v>
      </c>
      <c r="I95" s="389">
        <v>2</v>
      </c>
      <c r="J95" s="392" t="s">
        <v>758</v>
      </c>
      <c r="K95" s="391"/>
      <c r="L95" s="123" t="s">
        <v>34</v>
      </c>
      <c r="M95" s="124" t="s">
        <v>112</v>
      </c>
      <c r="N95" s="202">
        <v>1</v>
      </c>
      <c r="O95" s="124"/>
      <c r="P95" s="124"/>
      <c r="Q95" s="124"/>
      <c r="R95" s="203">
        <v>0.15</v>
      </c>
      <c r="S95" s="228">
        <f t="shared" si="3"/>
        <v>0</v>
      </c>
      <c r="T95" s="204" t="s">
        <v>702</v>
      </c>
      <c r="U95" s="126"/>
      <c r="V95" s="126"/>
      <c r="W95" s="127"/>
      <c r="X95" s="127"/>
      <c r="Y95" s="169"/>
      <c r="Z95" s="129"/>
      <c r="AA95" s="126"/>
      <c r="AB95" s="186"/>
      <c r="AC95" s="232">
        <f t="shared" si="4"/>
        <v>0</v>
      </c>
      <c r="AD95" s="166"/>
      <c r="AE95" s="130"/>
    </row>
    <row r="96" spans="1:31" ht="12.75">
      <c r="A96" s="196" t="s">
        <v>653</v>
      </c>
      <c r="B96" s="197" t="s">
        <v>115</v>
      </c>
      <c r="C96" s="360" t="s">
        <v>714</v>
      </c>
      <c r="D96" s="384" t="s">
        <v>126</v>
      </c>
      <c r="E96" s="385" t="s">
        <v>251</v>
      </c>
      <c r="F96" s="389" t="s">
        <v>730</v>
      </c>
      <c r="G96" s="393" t="s">
        <v>486</v>
      </c>
      <c r="H96" s="388">
        <v>1222</v>
      </c>
      <c r="I96" s="389">
        <v>2</v>
      </c>
      <c r="J96" s="392" t="s">
        <v>758</v>
      </c>
      <c r="K96" s="391"/>
      <c r="L96" s="123" t="s">
        <v>34</v>
      </c>
      <c r="M96" s="124" t="s">
        <v>112</v>
      </c>
      <c r="N96" s="202">
        <v>1</v>
      </c>
      <c r="O96" s="124"/>
      <c r="P96" s="124"/>
      <c r="Q96" s="124"/>
      <c r="R96" s="203">
        <v>0.15</v>
      </c>
      <c r="S96" s="228">
        <f t="shared" si="3"/>
        <v>0</v>
      </c>
      <c r="T96" s="204" t="s">
        <v>702</v>
      </c>
      <c r="U96" s="126"/>
      <c r="V96" s="126"/>
      <c r="W96" s="127"/>
      <c r="X96" s="127"/>
      <c r="Y96" s="169"/>
      <c r="Z96" s="129"/>
      <c r="AA96" s="126"/>
      <c r="AB96" s="186"/>
      <c r="AC96" s="232">
        <f t="shared" si="4"/>
        <v>0</v>
      </c>
      <c r="AD96" s="166"/>
      <c r="AE96" s="130"/>
    </row>
    <row r="97" spans="1:31" ht="12.75">
      <c r="A97" s="196" t="s">
        <v>653</v>
      </c>
      <c r="B97" s="197" t="s">
        <v>115</v>
      </c>
      <c r="C97" s="360" t="s">
        <v>714</v>
      </c>
      <c r="D97" s="384" t="s">
        <v>126</v>
      </c>
      <c r="E97" s="385" t="s">
        <v>251</v>
      </c>
      <c r="F97" s="389" t="s">
        <v>730</v>
      </c>
      <c r="G97" s="393" t="s">
        <v>487</v>
      </c>
      <c r="H97" s="388">
        <v>1222</v>
      </c>
      <c r="I97" s="389">
        <v>2</v>
      </c>
      <c r="J97" s="392" t="s">
        <v>758</v>
      </c>
      <c r="K97" s="391"/>
      <c r="L97" s="123" t="s">
        <v>34</v>
      </c>
      <c r="M97" s="124" t="s">
        <v>112</v>
      </c>
      <c r="N97" s="202">
        <v>1</v>
      </c>
      <c r="O97" s="124"/>
      <c r="P97" s="124"/>
      <c r="Q97" s="124"/>
      <c r="R97" s="203">
        <v>0.15</v>
      </c>
      <c r="S97" s="228">
        <f t="shared" si="3"/>
        <v>0</v>
      </c>
      <c r="T97" s="204" t="s">
        <v>702</v>
      </c>
      <c r="U97" s="126"/>
      <c r="V97" s="126"/>
      <c r="W97" s="127"/>
      <c r="X97" s="127"/>
      <c r="Y97" s="169"/>
      <c r="Z97" s="129"/>
      <c r="AA97" s="126"/>
      <c r="AB97" s="186"/>
      <c r="AC97" s="232">
        <f t="shared" si="4"/>
        <v>0</v>
      </c>
      <c r="AD97" s="166"/>
      <c r="AE97" s="130"/>
    </row>
    <row r="98" spans="1:31" ht="12.75">
      <c r="A98" s="196" t="s">
        <v>653</v>
      </c>
      <c r="B98" s="197" t="s">
        <v>115</v>
      </c>
      <c r="C98" s="360" t="s">
        <v>714</v>
      </c>
      <c r="D98" s="384" t="s">
        <v>126</v>
      </c>
      <c r="E98" s="385" t="s">
        <v>251</v>
      </c>
      <c r="F98" s="389" t="s">
        <v>730</v>
      </c>
      <c r="G98" s="393" t="s">
        <v>488</v>
      </c>
      <c r="H98" s="388">
        <v>1222</v>
      </c>
      <c r="I98" s="389">
        <v>2</v>
      </c>
      <c r="J98" s="392" t="s">
        <v>758</v>
      </c>
      <c r="K98" s="391"/>
      <c r="L98" s="123" t="s">
        <v>34</v>
      </c>
      <c r="M98" s="124" t="s">
        <v>112</v>
      </c>
      <c r="N98" s="202">
        <v>1</v>
      </c>
      <c r="O98" s="124"/>
      <c r="P98" s="124"/>
      <c r="Q98" s="124"/>
      <c r="R98" s="203">
        <v>0.15</v>
      </c>
      <c r="S98" s="228">
        <f t="shared" si="3"/>
        <v>0</v>
      </c>
      <c r="T98" s="204" t="s">
        <v>702</v>
      </c>
      <c r="U98" s="126"/>
      <c r="V98" s="126"/>
      <c r="W98" s="127"/>
      <c r="X98" s="127"/>
      <c r="Y98" s="169"/>
      <c r="Z98" s="129"/>
      <c r="AA98" s="126"/>
      <c r="AB98" s="186"/>
      <c r="AC98" s="232">
        <f t="shared" si="4"/>
        <v>0</v>
      </c>
      <c r="AD98" s="166"/>
      <c r="AE98" s="130"/>
    </row>
    <row r="99" spans="1:31" ht="12.75">
      <c r="A99" s="196" t="s">
        <v>653</v>
      </c>
      <c r="B99" s="197" t="s">
        <v>115</v>
      </c>
      <c r="C99" s="360" t="s">
        <v>714</v>
      </c>
      <c r="D99" s="384" t="s">
        <v>126</v>
      </c>
      <c r="E99" s="385" t="s">
        <v>251</v>
      </c>
      <c r="F99" s="389" t="s">
        <v>730</v>
      </c>
      <c r="G99" s="393" t="s">
        <v>489</v>
      </c>
      <c r="H99" s="388">
        <v>1222</v>
      </c>
      <c r="I99" s="389">
        <v>2</v>
      </c>
      <c r="J99" s="392" t="s">
        <v>758</v>
      </c>
      <c r="K99" s="391"/>
      <c r="L99" s="123" t="s">
        <v>34</v>
      </c>
      <c r="M99" s="124" t="s">
        <v>112</v>
      </c>
      <c r="N99" s="202">
        <v>1</v>
      </c>
      <c r="O99" s="124"/>
      <c r="P99" s="124"/>
      <c r="Q99" s="124"/>
      <c r="R99" s="203">
        <v>0.15</v>
      </c>
      <c r="S99" s="228">
        <f t="shared" si="3"/>
        <v>0</v>
      </c>
      <c r="T99" s="204" t="s">
        <v>702</v>
      </c>
      <c r="U99" s="126"/>
      <c r="V99" s="126"/>
      <c r="W99" s="127"/>
      <c r="X99" s="127"/>
      <c r="Y99" s="169"/>
      <c r="Z99" s="129"/>
      <c r="AA99" s="126"/>
      <c r="AB99" s="186"/>
      <c r="AC99" s="232">
        <f t="shared" si="4"/>
        <v>0</v>
      </c>
      <c r="AD99" s="166"/>
      <c r="AE99" s="130"/>
    </row>
    <row r="100" spans="1:31" ht="12.75">
      <c r="A100" s="196" t="s">
        <v>653</v>
      </c>
      <c r="B100" s="197" t="s">
        <v>115</v>
      </c>
      <c r="C100" s="360" t="s">
        <v>714</v>
      </c>
      <c r="D100" s="384" t="s">
        <v>126</v>
      </c>
      <c r="E100" s="385" t="s">
        <v>251</v>
      </c>
      <c r="F100" s="389" t="s">
        <v>730</v>
      </c>
      <c r="G100" s="393" t="s">
        <v>490</v>
      </c>
      <c r="H100" s="388">
        <v>1222</v>
      </c>
      <c r="I100" s="389">
        <v>2</v>
      </c>
      <c r="J100" s="392" t="s">
        <v>758</v>
      </c>
      <c r="K100" s="391"/>
      <c r="L100" s="123" t="s">
        <v>34</v>
      </c>
      <c r="M100" s="124" t="s">
        <v>112</v>
      </c>
      <c r="N100" s="202">
        <v>1</v>
      </c>
      <c r="O100" s="124"/>
      <c r="P100" s="124"/>
      <c r="Q100" s="124"/>
      <c r="R100" s="203">
        <v>0.15</v>
      </c>
      <c r="S100" s="228">
        <f t="shared" si="3"/>
        <v>0</v>
      </c>
      <c r="T100" s="204" t="s">
        <v>702</v>
      </c>
      <c r="U100" s="126"/>
      <c r="V100" s="126"/>
      <c r="W100" s="127"/>
      <c r="X100" s="127"/>
      <c r="Y100" s="169"/>
      <c r="Z100" s="129"/>
      <c r="AA100" s="126"/>
      <c r="AB100" s="186"/>
      <c r="AC100" s="232">
        <f t="shared" si="4"/>
        <v>0</v>
      </c>
      <c r="AD100" s="166"/>
      <c r="AE100" s="130"/>
    </row>
    <row r="101" spans="1:31" ht="12.75">
      <c r="A101" s="196" t="s">
        <v>653</v>
      </c>
      <c r="B101" s="197" t="s">
        <v>115</v>
      </c>
      <c r="C101" s="360" t="s">
        <v>714</v>
      </c>
      <c r="D101" s="384" t="s">
        <v>126</v>
      </c>
      <c r="E101" s="385" t="s">
        <v>251</v>
      </c>
      <c r="F101" s="389" t="s">
        <v>730</v>
      </c>
      <c r="G101" s="393" t="s">
        <v>491</v>
      </c>
      <c r="H101" s="388">
        <v>1222</v>
      </c>
      <c r="I101" s="389">
        <v>2</v>
      </c>
      <c r="J101" s="392" t="s">
        <v>758</v>
      </c>
      <c r="K101" s="391"/>
      <c r="L101" s="123" t="s">
        <v>34</v>
      </c>
      <c r="M101" s="124" t="s">
        <v>112</v>
      </c>
      <c r="N101" s="202">
        <v>1</v>
      </c>
      <c r="O101" s="124"/>
      <c r="P101" s="124"/>
      <c r="Q101" s="124"/>
      <c r="R101" s="203">
        <v>0.15</v>
      </c>
      <c r="S101" s="228">
        <f t="shared" si="3"/>
        <v>0</v>
      </c>
      <c r="T101" s="204" t="s">
        <v>702</v>
      </c>
      <c r="U101" s="126"/>
      <c r="V101" s="126"/>
      <c r="W101" s="127"/>
      <c r="X101" s="127"/>
      <c r="Y101" s="169"/>
      <c r="Z101" s="129"/>
      <c r="AA101" s="126"/>
      <c r="AB101" s="186"/>
      <c r="AC101" s="232">
        <f t="shared" si="4"/>
        <v>0</v>
      </c>
      <c r="AD101" s="166"/>
      <c r="AE101" s="130"/>
    </row>
    <row r="102" spans="1:31" ht="12.75">
      <c r="A102" s="196" t="s">
        <v>653</v>
      </c>
      <c r="B102" s="197" t="s">
        <v>115</v>
      </c>
      <c r="C102" s="360" t="s">
        <v>714</v>
      </c>
      <c r="D102" s="384" t="s">
        <v>126</v>
      </c>
      <c r="E102" s="385" t="s">
        <v>251</v>
      </c>
      <c r="F102" s="389" t="s">
        <v>730</v>
      </c>
      <c r="G102" s="393" t="s">
        <v>492</v>
      </c>
      <c r="H102" s="388">
        <v>1222</v>
      </c>
      <c r="I102" s="389">
        <v>2</v>
      </c>
      <c r="J102" s="392" t="s">
        <v>758</v>
      </c>
      <c r="K102" s="391"/>
      <c r="L102" s="123" t="s">
        <v>34</v>
      </c>
      <c r="M102" s="124" t="s">
        <v>112</v>
      </c>
      <c r="N102" s="202">
        <v>1</v>
      </c>
      <c r="O102" s="124"/>
      <c r="P102" s="124"/>
      <c r="Q102" s="124"/>
      <c r="R102" s="203">
        <v>0.15</v>
      </c>
      <c r="S102" s="228">
        <f t="shared" si="3"/>
        <v>0</v>
      </c>
      <c r="T102" s="204" t="s">
        <v>702</v>
      </c>
      <c r="U102" s="126"/>
      <c r="V102" s="126"/>
      <c r="W102" s="127"/>
      <c r="X102" s="127"/>
      <c r="Y102" s="169"/>
      <c r="Z102" s="129"/>
      <c r="AA102" s="126"/>
      <c r="AB102" s="186"/>
      <c r="AC102" s="232">
        <f t="shared" si="4"/>
        <v>0</v>
      </c>
      <c r="AD102" s="166"/>
      <c r="AE102" s="130"/>
    </row>
    <row r="103" spans="1:31" ht="12.75">
      <c r="A103" s="196" t="s">
        <v>653</v>
      </c>
      <c r="B103" s="197" t="s">
        <v>115</v>
      </c>
      <c r="C103" s="360" t="s">
        <v>714</v>
      </c>
      <c r="D103" s="384" t="s">
        <v>126</v>
      </c>
      <c r="E103" s="385" t="s">
        <v>251</v>
      </c>
      <c r="F103" s="389" t="s">
        <v>730</v>
      </c>
      <c r="G103" s="393" t="s">
        <v>493</v>
      </c>
      <c r="H103" s="388">
        <v>1222</v>
      </c>
      <c r="I103" s="389">
        <v>2</v>
      </c>
      <c r="J103" s="392" t="s">
        <v>758</v>
      </c>
      <c r="K103" s="391"/>
      <c r="L103" s="123" t="s">
        <v>34</v>
      </c>
      <c r="M103" s="124" t="s">
        <v>112</v>
      </c>
      <c r="N103" s="202">
        <v>1</v>
      </c>
      <c r="O103" s="124"/>
      <c r="P103" s="124"/>
      <c r="Q103" s="124"/>
      <c r="R103" s="203">
        <v>0.15</v>
      </c>
      <c r="S103" s="228">
        <f t="shared" si="3"/>
        <v>0</v>
      </c>
      <c r="T103" s="204" t="s">
        <v>702</v>
      </c>
      <c r="U103" s="126"/>
      <c r="V103" s="126"/>
      <c r="W103" s="127"/>
      <c r="X103" s="127"/>
      <c r="Y103" s="169"/>
      <c r="Z103" s="129"/>
      <c r="AA103" s="126"/>
      <c r="AB103" s="186"/>
      <c r="AC103" s="232">
        <f t="shared" si="4"/>
        <v>0</v>
      </c>
      <c r="AD103" s="166"/>
      <c r="AE103" s="130"/>
    </row>
    <row r="104" spans="1:31" ht="12.75">
      <c r="A104" s="196" t="s">
        <v>653</v>
      </c>
      <c r="B104" s="197" t="s">
        <v>115</v>
      </c>
      <c r="C104" s="360" t="s">
        <v>714</v>
      </c>
      <c r="D104" s="384" t="s">
        <v>126</v>
      </c>
      <c r="E104" s="385" t="s">
        <v>251</v>
      </c>
      <c r="F104" s="389" t="s">
        <v>730</v>
      </c>
      <c r="G104" s="393" t="s">
        <v>494</v>
      </c>
      <c r="H104" s="388">
        <v>1222</v>
      </c>
      <c r="I104" s="389">
        <v>2</v>
      </c>
      <c r="J104" s="392" t="s">
        <v>758</v>
      </c>
      <c r="K104" s="391"/>
      <c r="L104" s="123" t="s">
        <v>34</v>
      </c>
      <c r="M104" s="124" t="s">
        <v>111</v>
      </c>
      <c r="N104" s="202">
        <v>1</v>
      </c>
      <c r="O104" s="124"/>
      <c r="P104" s="124"/>
      <c r="Q104" s="124"/>
      <c r="R104" s="203">
        <v>0.15</v>
      </c>
      <c r="S104" s="228">
        <f t="shared" si="3"/>
        <v>0</v>
      </c>
      <c r="T104" s="204" t="s">
        <v>702</v>
      </c>
      <c r="U104" s="126"/>
      <c r="V104" s="126"/>
      <c r="W104" s="127"/>
      <c r="X104" s="127"/>
      <c r="Y104" s="308"/>
      <c r="Z104" s="129"/>
      <c r="AA104" s="126"/>
      <c r="AB104" s="186"/>
      <c r="AC104" s="232">
        <f t="shared" si="4"/>
        <v>0</v>
      </c>
      <c r="AD104" s="166"/>
      <c r="AE104" s="130"/>
    </row>
    <row r="105" spans="1:31" ht="12.75">
      <c r="A105" s="196" t="s">
        <v>653</v>
      </c>
      <c r="B105" s="197" t="s">
        <v>115</v>
      </c>
      <c r="C105" s="360" t="s">
        <v>714</v>
      </c>
      <c r="D105" s="384" t="s">
        <v>126</v>
      </c>
      <c r="E105" s="385" t="s">
        <v>251</v>
      </c>
      <c r="F105" s="389" t="s">
        <v>730</v>
      </c>
      <c r="G105" s="393" t="s">
        <v>495</v>
      </c>
      <c r="H105" s="388">
        <v>1222</v>
      </c>
      <c r="I105" s="389">
        <v>2</v>
      </c>
      <c r="J105" s="392" t="s">
        <v>758</v>
      </c>
      <c r="K105" s="391"/>
      <c r="L105" s="123" t="s">
        <v>34</v>
      </c>
      <c r="M105" s="124" t="s">
        <v>111</v>
      </c>
      <c r="N105" s="202">
        <v>1</v>
      </c>
      <c r="O105" s="124"/>
      <c r="P105" s="124"/>
      <c r="Q105" s="124"/>
      <c r="R105" s="203">
        <v>0.15</v>
      </c>
      <c r="S105" s="228">
        <f t="shared" si="3"/>
        <v>0</v>
      </c>
      <c r="T105" s="204" t="s">
        <v>702</v>
      </c>
      <c r="U105" s="126"/>
      <c r="V105" s="126"/>
      <c r="W105" s="127"/>
      <c r="X105" s="127"/>
      <c r="Y105" s="169"/>
      <c r="Z105" s="129"/>
      <c r="AA105" s="126"/>
      <c r="AB105" s="186"/>
      <c r="AC105" s="232">
        <f t="shared" si="4"/>
        <v>0</v>
      </c>
      <c r="AD105" s="166"/>
      <c r="AE105" s="130"/>
    </row>
    <row r="106" spans="1:31" ht="12.75">
      <c r="A106" s="196" t="s">
        <v>653</v>
      </c>
      <c r="B106" s="197" t="s">
        <v>115</v>
      </c>
      <c r="C106" s="360" t="s">
        <v>714</v>
      </c>
      <c r="D106" s="384" t="s">
        <v>126</v>
      </c>
      <c r="E106" s="385" t="s">
        <v>251</v>
      </c>
      <c r="F106" s="389" t="s">
        <v>730</v>
      </c>
      <c r="G106" s="393" t="s">
        <v>496</v>
      </c>
      <c r="H106" s="388">
        <v>1222</v>
      </c>
      <c r="I106" s="389">
        <v>2</v>
      </c>
      <c r="J106" s="392" t="s">
        <v>758</v>
      </c>
      <c r="K106" s="391"/>
      <c r="L106" s="123" t="s">
        <v>34</v>
      </c>
      <c r="M106" s="124" t="s">
        <v>111</v>
      </c>
      <c r="N106" s="202">
        <v>1</v>
      </c>
      <c r="O106" s="124"/>
      <c r="P106" s="124"/>
      <c r="Q106" s="124"/>
      <c r="R106" s="203">
        <v>0.15</v>
      </c>
      <c r="S106" s="228">
        <f t="shared" si="3"/>
        <v>0</v>
      </c>
      <c r="T106" s="204" t="s">
        <v>702</v>
      </c>
      <c r="U106" s="126"/>
      <c r="V106" s="126"/>
      <c r="W106" s="127"/>
      <c r="X106" s="127"/>
      <c r="Y106" s="169"/>
      <c r="Z106" s="129"/>
      <c r="AA106" s="126"/>
      <c r="AB106" s="186"/>
      <c r="AC106" s="232">
        <f t="shared" si="4"/>
        <v>0</v>
      </c>
      <c r="AD106" s="166"/>
      <c r="AE106" s="130"/>
    </row>
    <row r="107" spans="1:31" ht="12.75">
      <c r="A107" s="196" t="s">
        <v>653</v>
      </c>
      <c r="B107" s="197" t="s">
        <v>115</v>
      </c>
      <c r="C107" s="360" t="s">
        <v>714</v>
      </c>
      <c r="D107" s="384" t="s">
        <v>126</v>
      </c>
      <c r="E107" s="385" t="s">
        <v>251</v>
      </c>
      <c r="F107" s="389" t="s">
        <v>730</v>
      </c>
      <c r="G107" s="393" t="s">
        <v>497</v>
      </c>
      <c r="H107" s="388">
        <v>1222</v>
      </c>
      <c r="I107" s="389">
        <v>2</v>
      </c>
      <c r="J107" s="392" t="s">
        <v>758</v>
      </c>
      <c r="K107" s="391"/>
      <c r="L107" s="123" t="s">
        <v>34</v>
      </c>
      <c r="M107" s="124" t="s">
        <v>111</v>
      </c>
      <c r="N107" s="202">
        <v>1</v>
      </c>
      <c r="O107" s="124"/>
      <c r="P107" s="124"/>
      <c r="Q107" s="124"/>
      <c r="R107" s="203">
        <v>0.15</v>
      </c>
      <c r="S107" s="228">
        <f t="shared" si="3"/>
        <v>0</v>
      </c>
      <c r="T107" s="204" t="s">
        <v>702</v>
      </c>
      <c r="U107" s="126"/>
      <c r="V107" s="126"/>
      <c r="W107" s="127"/>
      <c r="X107" s="127"/>
      <c r="Y107" s="169"/>
      <c r="Z107" s="129"/>
      <c r="AA107" s="126"/>
      <c r="AB107" s="186"/>
      <c r="AC107" s="232">
        <f t="shared" si="4"/>
        <v>0</v>
      </c>
      <c r="AD107" s="166"/>
      <c r="AE107" s="130"/>
    </row>
    <row r="108" spans="1:31" ht="12.75">
      <c r="A108" s="196" t="s">
        <v>653</v>
      </c>
      <c r="B108" s="197" t="s">
        <v>115</v>
      </c>
      <c r="C108" s="360" t="s">
        <v>714</v>
      </c>
      <c r="D108" s="384" t="s">
        <v>126</v>
      </c>
      <c r="E108" s="385" t="s">
        <v>251</v>
      </c>
      <c r="F108" s="389" t="s">
        <v>730</v>
      </c>
      <c r="G108" s="393" t="s">
        <v>498</v>
      </c>
      <c r="H108" s="388">
        <v>1222</v>
      </c>
      <c r="I108" s="389">
        <v>2</v>
      </c>
      <c r="J108" s="392" t="s">
        <v>758</v>
      </c>
      <c r="K108" s="391"/>
      <c r="L108" s="123" t="s">
        <v>34</v>
      </c>
      <c r="M108" s="124" t="s">
        <v>111</v>
      </c>
      <c r="N108" s="202">
        <v>1</v>
      </c>
      <c r="O108" s="124"/>
      <c r="P108" s="124"/>
      <c r="Q108" s="124"/>
      <c r="R108" s="203">
        <v>0.15</v>
      </c>
      <c r="S108" s="228">
        <f t="shared" si="3"/>
        <v>0</v>
      </c>
      <c r="T108" s="204" t="s">
        <v>702</v>
      </c>
      <c r="U108" s="126"/>
      <c r="V108" s="126"/>
      <c r="W108" s="127"/>
      <c r="X108" s="127"/>
      <c r="Y108" s="169"/>
      <c r="Z108" s="129"/>
      <c r="AA108" s="126"/>
      <c r="AB108" s="186"/>
      <c r="AC108" s="232">
        <f t="shared" si="4"/>
        <v>0</v>
      </c>
      <c r="AD108" s="166"/>
      <c r="AE108" s="130"/>
    </row>
    <row r="109" spans="1:31" ht="12.75">
      <c r="A109" s="196" t="s">
        <v>653</v>
      </c>
      <c r="B109" s="197" t="s">
        <v>115</v>
      </c>
      <c r="C109" s="360" t="s">
        <v>714</v>
      </c>
      <c r="D109" s="384" t="s">
        <v>126</v>
      </c>
      <c r="E109" s="385" t="s">
        <v>251</v>
      </c>
      <c r="F109" s="389" t="s">
        <v>730</v>
      </c>
      <c r="G109" s="393" t="s">
        <v>499</v>
      </c>
      <c r="H109" s="388">
        <v>1222</v>
      </c>
      <c r="I109" s="389">
        <v>2</v>
      </c>
      <c r="J109" s="392" t="s">
        <v>758</v>
      </c>
      <c r="K109" s="391"/>
      <c r="L109" s="123" t="s">
        <v>34</v>
      </c>
      <c r="M109" s="124" t="s">
        <v>111</v>
      </c>
      <c r="N109" s="202">
        <v>1</v>
      </c>
      <c r="O109" s="124"/>
      <c r="P109" s="124"/>
      <c r="Q109" s="124"/>
      <c r="R109" s="203">
        <v>0.15</v>
      </c>
      <c r="S109" s="228">
        <f t="shared" si="3"/>
        <v>0</v>
      </c>
      <c r="T109" s="204" t="s">
        <v>702</v>
      </c>
      <c r="U109" s="126"/>
      <c r="V109" s="126"/>
      <c r="W109" s="127"/>
      <c r="X109" s="127"/>
      <c r="Y109" s="169"/>
      <c r="Z109" s="129"/>
      <c r="AA109" s="126"/>
      <c r="AB109" s="186"/>
      <c r="AC109" s="232">
        <f t="shared" si="4"/>
        <v>0</v>
      </c>
      <c r="AD109" s="166"/>
      <c r="AE109" s="130"/>
    </row>
    <row r="110" spans="1:31" ht="12.75">
      <c r="A110" s="196" t="s">
        <v>653</v>
      </c>
      <c r="B110" s="197" t="s">
        <v>115</v>
      </c>
      <c r="C110" s="360" t="s">
        <v>714</v>
      </c>
      <c r="D110" s="384" t="s">
        <v>126</v>
      </c>
      <c r="E110" s="385" t="s">
        <v>251</v>
      </c>
      <c r="F110" s="389" t="s">
        <v>730</v>
      </c>
      <c r="G110" s="393" t="s">
        <v>500</v>
      </c>
      <c r="H110" s="388">
        <v>1222</v>
      </c>
      <c r="I110" s="389">
        <v>2</v>
      </c>
      <c r="J110" s="392" t="s">
        <v>758</v>
      </c>
      <c r="K110" s="391"/>
      <c r="L110" s="123" t="s">
        <v>34</v>
      </c>
      <c r="M110" s="124" t="s">
        <v>111</v>
      </c>
      <c r="N110" s="202">
        <v>1</v>
      </c>
      <c r="O110" s="124"/>
      <c r="P110" s="124"/>
      <c r="Q110" s="124"/>
      <c r="R110" s="203">
        <v>0.15</v>
      </c>
      <c r="S110" s="228">
        <f t="shared" si="3"/>
        <v>0</v>
      </c>
      <c r="T110" s="204" t="s">
        <v>702</v>
      </c>
      <c r="U110" s="126"/>
      <c r="V110" s="126"/>
      <c r="W110" s="127"/>
      <c r="X110" s="127"/>
      <c r="Y110" s="169"/>
      <c r="Z110" s="129"/>
      <c r="AA110" s="126"/>
      <c r="AB110" s="186"/>
      <c r="AC110" s="232">
        <f t="shared" si="4"/>
        <v>0</v>
      </c>
      <c r="AD110" s="166"/>
      <c r="AE110" s="130"/>
    </row>
    <row r="111" spans="1:31" ht="12.75">
      <c r="A111" s="196" t="s">
        <v>653</v>
      </c>
      <c r="B111" s="197" t="s">
        <v>115</v>
      </c>
      <c r="C111" s="360" t="s">
        <v>714</v>
      </c>
      <c r="D111" s="384" t="s">
        <v>126</v>
      </c>
      <c r="E111" s="385" t="s">
        <v>251</v>
      </c>
      <c r="F111" s="389" t="s">
        <v>730</v>
      </c>
      <c r="G111" s="393" t="s">
        <v>501</v>
      </c>
      <c r="H111" s="388">
        <v>1222</v>
      </c>
      <c r="I111" s="389">
        <v>2</v>
      </c>
      <c r="J111" s="392" t="s">
        <v>758</v>
      </c>
      <c r="K111" s="391"/>
      <c r="L111" s="123" t="s">
        <v>34</v>
      </c>
      <c r="M111" s="124" t="s">
        <v>111</v>
      </c>
      <c r="N111" s="202">
        <v>1</v>
      </c>
      <c r="O111" s="124"/>
      <c r="P111" s="124"/>
      <c r="Q111" s="124"/>
      <c r="R111" s="203">
        <v>0.15</v>
      </c>
      <c r="S111" s="228">
        <f t="shared" si="3"/>
        <v>0</v>
      </c>
      <c r="T111" s="204" t="s">
        <v>702</v>
      </c>
      <c r="U111" s="126"/>
      <c r="V111" s="126"/>
      <c r="W111" s="127"/>
      <c r="X111" s="127"/>
      <c r="Y111" s="169"/>
      <c r="Z111" s="129"/>
      <c r="AA111" s="126"/>
      <c r="AB111" s="186"/>
      <c r="AC111" s="232">
        <f t="shared" si="4"/>
        <v>0</v>
      </c>
      <c r="AD111" s="166"/>
      <c r="AE111" s="130"/>
    </row>
    <row r="112" spans="1:31" ht="12.75">
      <c r="A112" s="196" t="s">
        <v>653</v>
      </c>
      <c r="B112" s="197" t="s">
        <v>115</v>
      </c>
      <c r="C112" s="360" t="s">
        <v>714</v>
      </c>
      <c r="D112" s="384" t="s">
        <v>126</v>
      </c>
      <c r="E112" s="385" t="s">
        <v>251</v>
      </c>
      <c r="F112" s="389" t="s">
        <v>730</v>
      </c>
      <c r="G112" s="393" t="s">
        <v>502</v>
      </c>
      <c r="H112" s="388">
        <v>1222</v>
      </c>
      <c r="I112" s="389">
        <v>2</v>
      </c>
      <c r="J112" s="392" t="s">
        <v>758</v>
      </c>
      <c r="K112" s="391"/>
      <c r="L112" s="123" t="s">
        <v>34</v>
      </c>
      <c r="M112" s="124" t="s">
        <v>111</v>
      </c>
      <c r="N112" s="202">
        <v>1</v>
      </c>
      <c r="O112" s="124"/>
      <c r="P112" s="124"/>
      <c r="Q112" s="124"/>
      <c r="R112" s="203">
        <v>0.15</v>
      </c>
      <c r="S112" s="228">
        <f t="shared" si="3"/>
        <v>0</v>
      </c>
      <c r="T112" s="204" t="s">
        <v>702</v>
      </c>
      <c r="U112" s="126"/>
      <c r="V112" s="126"/>
      <c r="W112" s="127"/>
      <c r="X112" s="127"/>
      <c r="Y112" s="169"/>
      <c r="Z112" s="129"/>
      <c r="AA112" s="126"/>
      <c r="AB112" s="186"/>
      <c r="AC112" s="232">
        <f t="shared" si="4"/>
        <v>0</v>
      </c>
      <c r="AD112" s="166"/>
      <c r="AE112" s="130"/>
    </row>
    <row r="113" spans="1:31" ht="12.75">
      <c r="A113" s="196" t="s">
        <v>653</v>
      </c>
      <c r="B113" s="197" t="s">
        <v>115</v>
      </c>
      <c r="C113" s="360" t="s">
        <v>714</v>
      </c>
      <c r="D113" s="384" t="s">
        <v>126</v>
      </c>
      <c r="E113" s="385" t="s">
        <v>251</v>
      </c>
      <c r="F113" s="389" t="s">
        <v>730</v>
      </c>
      <c r="G113" s="393" t="s">
        <v>503</v>
      </c>
      <c r="H113" s="388">
        <v>1222</v>
      </c>
      <c r="I113" s="389">
        <v>2</v>
      </c>
      <c r="J113" s="392" t="s">
        <v>758</v>
      </c>
      <c r="K113" s="391"/>
      <c r="L113" s="123" t="s">
        <v>34</v>
      </c>
      <c r="M113" s="124" t="s">
        <v>111</v>
      </c>
      <c r="N113" s="202">
        <v>1</v>
      </c>
      <c r="O113" s="124"/>
      <c r="P113" s="124"/>
      <c r="Q113" s="124"/>
      <c r="R113" s="203">
        <v>0.15</v>
      </c>
      <c r="S113" s="228">
        <f t="shared" si="3"/>
        <v>0</v>
      </c>
      <c r="T113" s="204" t="s">
        <v>702</v>
      </c>
      <c r="U113" s="126"/>
      <c r="V113" s="126"/>
      <c r="W113" s="127"/>
      <c r="X113" s="127"/>
      <c r="Y113" s="169"/>
      <c r="Z113" s="129"/>
      <c r="AA113" s="126"/>
      <c r="AB113" s="186"/>
      <c r="AC113" s="232">
        <f t="shared" si="4"/>
        <v>0</v>
      </c>
      <c r="AD113" s="166"/>
      <c r="AE113" s="130"/>
    </row>
    <row r="114" spans="1:31" ht="12.75">
      <c r="A114" s="196" t="s">
        <v>653</v>
      </c>
      <c r="B114" s="197" t="s">
        <v>115</v>
      </c>
      <c r="C114" s="360" t="s">
        <v>714</v>
      </c>
      <c r="D114" s="384" t="s">
        <v>126</v>
      </c>
      <c r="E114" s="385" t="s">
        <v>251</v>
      </c>
      <c r="F114" s="389" t="s">
        <v>730</v>
      </c>
      <c r="G114" s="393" t="s">
        <v>504</v>
      </c>
      <c r="H114" s="388">
        <v>1222</v>
      </c>
      <c r="I114" s="389">
        <v>2</v>
      </c>
      <c r="J114" s="392" t="s">
        <v>758</v>
      </c>
      <c r="K114" s="391"/>
      <c r="L114" s="123" t="s">
        <v>34</v>
      </c>
      <c r="M114" s="124" t="s">
        <v>111</v>
      </c>
      <c r="N114" s="202">
        <v>1</v>
      </c>
      <c r="O114" s="124"/>
      <c r="P114" s="124"/>
      <c r="Q114" s="124"/>
      <c r="R114" s="203">
        <v>0.15</v>
      </c>
      <c r="S114" s="228">
        <f t="shared" si="3"/>
        <v>0</v>
      </c>
      <c r="T114" s="204" t="s">
        <v>702</v>
      </c>
      <c r="U114" s="126"/>
      <c r="V114" s="126"/>
      <c r="W114" s="127"/>
      <c r="X114" s="127"/>
      <c r="Y114" s="169"/>
      <c r="Z114" s="129"/>
      <c r="AA114" s="126"/>
      <c r="AB114" s="186"/>
      <c r="AC114" s="232">
        <f t="shared" si="4"/>
        <v>0</v>
      </c>
      <c r="AD114" s="166"/>
      <c r="AE114" s="130"/>
    </row>
    <row r="115" spans="1:31" s="20" customFormat="1" ht="12.75">
      <c r="A115" s="196" t="s">
        <v>653</v>
      </c>
      <c r="B115" s="197" t="s">
        <v>115</v>
      </c>
      <c r="C115" s="360" t="s">
        <v>714</v>
      </c>
      <c r="D115" s="384" t="s">
        <v>126</v>
      </c>
      <c r="E115" s="385" t="s">
        <v>251</v>
      </c>
      <c r="F115" s="389" t="s">
        <v>730</v>
      </c>
      <c r="G115" s="387" t="s">
        <v>761</v>
      </c>
      <c r="H115" s="388">
        <v>1222</v>
      </c>
      <c r="I115" s="389">
        <v>2</v>
      </c>
      <c r="J115" s="392" t="s">
        <v>758</v>
      </c>
      <c r="K115" s="391"/>
      <c r="L115" s="123" t="s">
        <v>34</v>
      </c>
      <c r="M115" s="124" t="s">
        <v>111</v>
      </c>
      <c r="N115" s="202">
        <v>1</v>
      </c>
      <c r="O115" s="124"/>
      <c r="P115" s="124"/>
      <c r="Q115" s="124"/>
      <c r="R115" s="125">
        <v>0.15</v>
      </c>
      <c r="S115" s="228">
        <f>IF(T115="O",R115,0)</f>
        <v>0</v>
      </c>
      <c r="T115" s="204" t="s">
        <v>702</v>
      </c>
      <c r="U115" s="126"/>
      <c r="V115" s="126"/>
      <c r="W115" s="127"/>
      <c r="X115" s="127"/>
      <c r="Y115" s="308"/>
      <c r="Z115" s="129"/>
      <c r="AA115" s="126"/>
      <c r="AB115" s="186"/>
      <c r="AC115" s="232">
        <f>IF(AD115="O",AB115,0)</f>
        <v>0</v>
      </c>
      <c r="AD115" s="166"/>
      <c r="AE115" s="130"/>
    </row>
    <row r="116" spans="1:31" ht="12.75">
      <c r="A116" s="196" t="s">
        <v>653</v>
      </c>
      <c r="B116" s="197" t="s">
        <v>115</v>
      </c>
      <c r="C116" s="360" t="s">
        <v>714</v>
      </c>
      <c r="D116" s="352" t="s">
        <v>126</v>
      </c>
      <c r="E116" s="351" t="s">
        <v>251</v>
      </c>
      <c r="F116" s="348" t="s">
        <v>729</v>
      </c>
      <c r="G116" s="370" t="s">
        <v>508</v>
      </c>
      <c r="H116" s="349"/>
      <c r="I116" s="348"/>
      <c r="J116" s="362"/>
      <c r="K116" s="346" t="s">
        <v>726</v>
      </c>
      <c r="L116" s="123" t="s">
        <v>34</v>
      </c>
      <c r="M116" s="124" t="s">
        <v>505</v>
      </c>
      <c r="N116" s="202">
        <v>1</v>
      </c>
      <c r="O116" s="124"/>
      <c r="P116" s="124"/>
      <c r="Q116" s="124"/>
      <c r="R116" s="203">
        <v>0.15</v>
      </c>
      <c r="S116" s="228">
        <f t="shared" si="3"/>
        <v>0</v>
      </c>
      <c r="T116" s="204" t="s">
        <v>702</v>
      </c>
      <c r="U116" s="126"/>
      <c r="V116" s="126"/>
      <c r="W116" s="127"/>
      <c r="X116" s="127"/>
      <c r="Y116" s="169"/>
      <c r="Z116" s="129"/>
      <c r="AA116" s="126"/>
      <c r="AB116" s="186"/>
      <c r="AC116" s="232">
        <f t="shared" si="4"/>
        <v>0</v>
      </c>
      <c r="AD116" s="166"/>
      <c r="AE116" s="130"/>
    </row>
    <row r="117" spans="1:31" ht="12.75">
      <c r="A117" s="196" t="s">
        <v>653</v>
      </c>
      <c r="B117" s="197" t="s">
        <v>115</v>
      </c>
      <c r="C117" s="360" t="s">
        <v>714</v>
      </c>
      <c r="D117" s="352" t="s">
        <v>126</v>
      </c>
      <c r="E117" s="351" t="s">
        <v>251</v>
      </c>
      <c r="F117" s="348" t="s">
        <v>729</v>
      </c>
      <c r="G117" s="370" t="s">
        <v>509</v>
      </c>
      <c r="H117" s="349"/>
      <c r="I117" s="348"/>
      <c r="J117" s="362"/>
      <c r="K117" s="346" t="s">
        <v>726</v>
      </c>
      <c r="L117" s="123" t="s">
        <v>34</v>
      </c>
      <c r="M117" s="124" t="s">
        <v>506</v>
      </c>
      <c r="N117" s="202">
        <v>1</v>
      </c>
      <c r="O117" s="124"/>
      <c r="P117" s="124"/>
      <c r="Q117" s="124"/>
      <c r="R117" s="203">
        <v>0.25</v>
      </c>
      <c r="S117" s="228">
        <f t="shared" si="3"/>
        <v>0</v>
      </c>
      <c r="T117" s="204" t="s">
        <v>702</v>
      </c>
      <c r="U117" s="126"/>
      <c r="V117" s="126"/>
      <c r="W117" s="127"/>
      <c r="X117" s="127"/>
      <c r="Y117" s="169"/>
      <c r="Z117" s="129"/>
      <c r="AA117" s="126"/>
      <c r="AB117" s="186"/>
      <c r="AC117" s="232">
        <f t="shared" si="4"/>
        <v>0</v>
      </c>
      <c r="AD117" s="166"/>
      <c r="AE117" s="130"/>
    </row>
    <row r="118" spans="1:31" ht="12.75">
      <c r="A118" s="196" t="s">
        <v>653</v>
      </c>
      <c r="B118" s="197" t="s">
        <v>115</v>
      </c>
      <c r="C118" s="360" t="s">
        <v>714</v>
      </c>
      <c r="D118" s="352" t="s">
        <v>126</v>
      </c>
      <c r="E118" s="351" t="s">
        <v>251</v>
      </c>
      <c r="F118" s="348" t="s">
        <v>728</v>
      </c>
      <c r="G118" s="370" t="s">
        <v>510</v>
      </c>
      <c r="H118" s="349">
        <v>1213</v>
      </c>
      <c r="I118" s="348">
        <v>1</v>
      </c>
      <c r="J118" s="347" t="s">
        <v>757</v>
      </c>
      <c r="K118" s="346"/>
      <c r="L118" s="123" t="s">
        <v>34</v>
      </c>
      <c r="M118" s="124" t="s">
        <v>409</v>
      </c>
      <c r="N118" s="202">
        <v>1</v>
      </c>
      <c r="O118" s="124"/>
      <c r="P118" s="124"/>
      <c r="Q118" s="124"/>
      <c r="R118" s="203">
        <v>0.15</v>
      </c>
      <c r="S118" s="228">
        <f t="shared" si="3"/>
        <v>0</v>
      </c>
      <c r="T118" s="204" t="s">
        <v>702</v>
      </c>
      <c r="U118" s="126"/>
      <c r="V118" s="126"/>
      <c r="W118" s="127"/>
      <c r="X118" s="127"/>
      <c r="Y118" s="169"/>
      <c r="Z118" s="129"/>
      <c r="AA118" s="126"/>
      <c r="AB118" s="186"/>
      <c r="AC118" s="232">
        <f t="shared" si="4"/>
        <v>0</v>
      </c>
      <c r="AD118" s="166"/>
      <c r="AE118" s="130"/>
    </row>
    <row r="119" spans="1:31" ht="12.75">
      <c r="A119" s="196" t="s">
        <v>653</v>
      </c>
      <c r="B119" s="197" t="s">
        <v>115</v>
      </c>
      <c r="C119" s="360" t="s">
        <v>714</v>
      </c>
      <c r="D119" s="352" t="s">
        <v>126</v>
      </c>
      <c r="E119" s="351" t="s">
        <v>251</v>
      </c>
      <c r="F119" s="348" t="s">
        <v>728</v>
      </c>
      <c r="G119" s="370" t="s">
        <v>511</v>
      </c>
      <c r="H119" s="349">
        <v>1222</v>
      </c>
      <c r="I119" s="348" t="s">
        <v>722</v>
      </c>
      <c r="J119" s="347" t="s">
        <v>736</v>
      </c>
      <c r="K119" s="346"/>
      <c r="L119" s="123" t="s">
        <v>50</v>
      </c>
      <c r="M119" s="124" t="s">
        <v>124</v>
      </c>
      <c r="N119" s="202">
        <v>1</v>
      </c>
      <c r="O119" s="124"/>
      <c r="P119" s="124"/>
      <c r="Q119" s="124"/>
      <c r="R119" s="203">
        <v>0.15</v>
      </c>
      <c r="S119" s="228">
        <f t="shared" si="3"/>
        <v>0</v>
      </c>
      <c r="T119" s="204" t="s">
        <v>702</v>
      </c>
      <c r="U119" s="126"/>
      <c r="V119" s="126"/>
      <c r="W119" s="127"/>
      <c r="X119" s="127"/>
      <c r="Y119" s="169"/>
      <c r="Z119" s="129"/>
      <c r="AA119" s="126"/>
      <c r="AB119" s="186"/>
      <c r="AC119" s="232">
        <f t="shared" si="4"/>
        <v>0</v>
      </c>
      <c r="AD119" s="166"/>
      <c r="AE119" s="130"/>
    </row>
    <row r="120" spans="1:31" ht="12.75">
      <c r="A120" s="196" t="s">
        <v>653</v>
      </c>
      <c r="B120" s="197" t="s">
        <v>115</v>
      </c>
      <c r="C120" s="360" t="s">
        <v>714</v>
      </c>
      <c r="D120" s="352" t="s">
        <v>126</v>
      </c>
      <c r="E120" s="351" t="s">
        <v>251</v>
      </c>
      <c r="F120" s="354"/>
      <c r="G120" s="370" t="s">
        <v>512</v>
      </c>
      <c r="H120" s="349"/>
      <c r="I120" s="348"/>
      <c r="J120" s="362"/>
      <c r="K120" s="346" t="s">
        <v>726</v>
      </c>
      <c r="L120" s="123" t="s">
        <v>51</v>
      </c>
      <c r="M120" s="124" t="s">
        <v>507</v>
      </c>
      <c r="N120" s="202">
        <v>1</v>
      </c>
      <c r="O120" s="124">
        <v>33</v>
      </c>
      <c r="P120" s="124">
        <v>10</v>
      </c>
      <c r="Q120" s="124">
        <v>41</v>
      </c>
      <c r="R120" s="203">
        <f>(O120*P120*Q120)/1000000</f>
        <v>0.01353</v>
      </c>
      <c r="S120" s="228">
        <f t="shared" si="3"/>
        <v>0</v>
      </c>
      <c r="T120" s="204" t="s">
        <v>702</v>
      </c>
      <c r="U120" s="126"/>
      <c r="V120" s="126"/>
      <c r="W120" s="127"/>
      <c r="X120" s="127"/>
      <c r="Y120" s="169"/>
      <c r="Z120" s="129"/>
      <c r="AA120" s="126"/>
      <c r="AB120" s="186"/>
      <c r="AC120" s="232">
        <f t="shared" si="4"/>
        <v>0</v>
      </c>
      <c r="AD120" s="166"/>
      <c r="AE120" s="130"/>
    </row>
    <row r="121" spans="1:31" ht="12.75">
      <c r="A121" s="196" t="s">
        <v>653</v>
      </c>
      <c r="B121" s="197" t="s">
        <v>115</v>
      </c>
      <c r="C121" s="360" t="s">
        <v>714</v>
      </c>
      <c r="D121" s="352" t="s">
        <v>126</v>
      </c>
      <c r="E121" s="351" t="s">
        <v>251</v>
      </c>
      <c r="F121" s="354"/>
      <c r="G121" s="370" t="s">
        <v>515</v>
      </c>
      <c r="H121" s="349"/>
      <c r="I121" s="348"/>
      <c r="J121" s="362"/>
      <c r="K121" s="346" t="s">
        <v>726</v>
      </c>
      <c r="L121" s="123" t="s">
        <v>51</v>
      </c>
      <c r="M121" s="124" t="s">
        <v>513</v>
      </c>
      <c r="N121" s="202">
        <v>1</v>
      </c>
      <c r="O121" s="124">
        <v>315</v>
      </c>
      <c r="P121" s="124">
        <v>15</v>
      </c>
      <c r="Q121" s="124">
        <v>10</v>
      </c>
      <c r="R121" s="203">
        <f>(O121*P121*Q121)/1000000</f>
        <v>0.04725</v>
      </c>
      <c r="S121" s="228">
        <f t="shared" si="3"/>
        <v>0</v>
      </c>
      <c r="T121" s="204" t="s">
        <v>702</v>
      </c>
      <c r="U121" s="126"/>
      <c r="V121" s="126"/>
      <c r="W121" s="127"/>
      <c r="X121" s="127"/>
      <c r="Y121" s="169"/>
      <c r="Z121" s="129"/>
      <c r="AA121" s="126"/>
      <c r="AB121" s="186"/>
      <c r="AC121" s="232">
        <f t="shared" si="4"/>
        <v>0</v>
      </c>
      <c r="AD121" s="166"/>
      <c r="AE121" s="130"/>
    </row>
    <row r="122" spans="1:31" ht="12.75">
      <c r="A122" s="196" t="s">
        <v>653</v>
      </c>
      <c r="B122" s="197" t="s">
        <v>115</v>
      </c>
      <c r="C122" s="360" t="s">
        <v>714</v>
      </c>
      <c r="D122" s="352" t="s">
        <v>126</v>
      </c>
      <c r="E122" s="351" t="s">
        <v>251</v>
      </c>
      <c r="F122" s="354"/>
      <c r="G122" s="370" t="s">
        <v>516</v>
      </c>
      <c r="H122" s="349"/>
      <c r="I122" s="348"/>
      <c r="J122" s="362"/>
      <c r="K122" s="346" t="s">
        <v>726</v>
      </c>
      <c r="L122" s="123" t="s">
        <v>51</v>
      </c>
      <c r="M122" s="124" t="s">
        <v>514</v>
      </c>
      <c r="N122" s="202">
        <v>1</v>
      </c>
      <c r="O122" s="124">
        <v>13</v>
      </c>
      <c r="P122" s="124">
        <v>13</v>
      </c>
      <c r="Q122" s="124">
        <v>50</v>
      </c>
      <c r="R122" s="203">
        <f>(O122*P122*Q122)/1000000</f>
        <v>0.00845</v>
      </c>
      <c r="S122" s="228">
        <f t="shared" si="3"/>
        <v>0</v>
      </c>
      <c r="T122" s="204" t="s">
        <v>702</v>
      </c>
      <c r="U122" s="126"/>
      <c r="V122" s="126"/>
      <c r="W122" s="127"/>
      <c r="X122" s="127"/>
      <c r="Y122" s="169"/>
      <c r="Z122" s="129"/>
      <c r="AA122" s="126"/>
      <c r="AB122" s="186"/>
      <c r="AC122" s="232">
        <f t="shared" si="4"/>
        <v>0</v>
      </c>
      <c r="AD122" s="166"/>
      <c r="AE122" s="130"/>
    </row>
    <row r="123" spans="1:31" ht="13.5" thickBot="1">
      <c r="A123" s="196" t="s">
        <v>653</v>
      </c>
      <c r="B123" s="59" t="s">
        <v>115</v>
      </c>
      <c r="C123" s="382" t="s">
        <v>714</v>
      </c>
      <c r="D123" s="372" t="s">
        <v>126</v>
      </c>
      <c r="E123" s="373" t="s">
        <v>251</v>
      </c>
      <c r="F123" s="374" t="s">
        <v>728</v>
      </c>
      <c r="G123" s="375" t="s">
        <v>517</v>
      </c>
      <c r="H123" s="376">
        <v>1213</v>
      </c>
      <c r="I123" s="374">
        <v>1</v>
      </c>
      <c r="J123" s="377" t="s">
        <v>757</v>
      </c>
      <c r="K123" s="378"/>
      <c r="L123" s="60" t="s">
        <v>50</v>
      </c>
      <c r="M123" s="61" t="s">
        <v>279</v>
      </c>
      <c r="N123" s="61">
        <v>1</v>
      </c>
      <c r="O123" s="61">
        <v>32</v>
      </c>
      <c r="P123" s="61">
        <v>32</v>
      </c>
      <c r="Q123" s="61">
        <v>50</v>
      </c>
      <c r="R123" s="62">
        <f>(O123*P123*Q123)/1000000</f>
        <v>0.0512</v>
      </c>
      <c r="S123" s="229">
        <f>IF(T123="O",R123,0)</f>
        <v>0</v>
      </c>
      <c r="T123" s="163" t="s">
        <v>702</v>
      </c>
      <c r="U123" s="63"/>
      <c r="V123" s="63"/>
      <c r="W123" s="119"/>
      <c r="X123" s="288"/>
      <c r="Y123" s="169"/>
      <c r="Z123" s="129"/>
      <c r="AA123" s="126"/>
      <c r="AB123" s="186"/>
      <c r="AC123" s="232">
        <f>IF(AD123="O",AB123,0)</f>
        <v>0</v>
      </c>
      <c r="AD123" s="166"/>
      <c r="AE123" s="130"/>
    </row>
    <row r="130" ht="12.75">
      <c r="M130"/>
    </row>
  </sheetData>
  <sheetProtection/>
  <protectedRanges>
    <protectedRange sqref="N4:P8 Q4:Q7" name="Plage5"/>
    <protectedRange sqref="T105:AB114 T116:AB123 T36:AB103" name="Plage3"/>
    <protectedRange sqref="B1:B2" name="Plage1"/>
    <protectedRange sqref="A105:B114 A36:R103 D104:E114 G105:G114 H93:K115 L105:R114 A116:R123 C115:E115 C36:C114" name="Plage2"/>
    <protectedRange sqref="AD105:AE114 AD116:AE123 AD36:AE103" name="Plage4"/>
    <protectedRange sqref="Q8" name="Plage5_1"/>
    <protectedRange sqref="F104:F115" name="Plage2_2"/>
    <protectedRange sqref="T104:AB104" name="Plage3_2"/>
    <protectedRange sqref="A104:B104 F104:G104 L104:R104 F105:F115" name="Plage2_2_1"/>
    <protectedRange sqref="AD104:AE104" name="Plage4_2"/>
    <protectedRange sqref="A130:Q130" name="Plage2_1"/>
    <protectedRange sqref="T130:AB130" name="Plage3_1"/>
    <protectedRange sqref="A130:R130" name="Plage2_1_1"/>
    <protectedRange sqref="AD130:AE130" name="Plage4_1"/>
    <protectedRange sqref="L115:Q115" name="Plage2_3"/>
    <protectedRange sqref="T115:AB115" name="Plage3_1_1"/>
    <protectedRange sqref="A115:B115 G115 L115:R115" name="Plage2_1_1_1"/>
    <protectedRange sqref="AD115:AE115" name="Plage4_1_1"/>
    <protectedRange sqref="T26:AB35" name="Plage3_3"/>
    <protectedRange sqref="A26:R35" name="Plage2_4"/>
    <protectedRange sqref="AD26:AE35" name="Plage4_3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2:G22"/>
    <mergeCell ref="H22:K22"/>
    <mergeCell ref="L22:R22"/>
    <mergeCell ref="T22:X22"/>
    <mergeCell ref="Y22:AB22"/>
    <mergeCell ref="AE22:AE24"/>
    <mergeCell ref="A23:A24"/>
    <mergeCell ref="B23:F23"/>
    <mergeCell ref="G23:G24"/>
    <mergeCell ref="H23:J23"/>
    <mergeCell ref="K23:K24"/>
    <mergeCell ref="L23:L24"/>
    <mergeCell ref="M23:M24"/>
    <mergeCell ref="N23:N24"/>
    <mergeCell ref="O23:Q23"/>
    <mergeCell ref="R23:R24"/>
    <mergeCell ref="S23:S24"/>
    <mergeCell ref="T23:T24"/>
    <mergeCell ref="U23:U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</mergeCells>
  <dataValidations count="6">
    <dataValidation type="list" allowBlank="1" showInputMessage="1" showErrorMessage="1" sqref="T26:T123 AD26:AD123 W26:X123 Q5">
      <formula1>"O,N"</formula1>
    </dataValidation>
    <dataValidation type="list" allowBlank="1" showErrorMessage="1" prompt="&#10;" sqref="L26:L123">
      <formula1>"INFO,MOB,VER,ROC,DIV,LAB,FRAG"</formula1>
    </dataValidation>
    <dataValidation type="list" allowBlank="1" showInputMessage="1" showErrorMessage="1" sqref="Y26:Y123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SETEC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MOUSSET</dc:creator>
  <cp:keywords/>
  <dc:description/>
  <cp:lastModifiedBy>CANTON Bernard</cp:lastModifiedBy>
  <cp:lastPrinted>2009-10-19T09:39:36Z</cp:lastPrinted>
  <dcterms:created xsi:type="dcterms:W3CDTF">2006-03-01T15:10:21Z</dcterms:created>
  <dcterms:modified xsi:type="dcterms:W3CDTF">2010-05-03T20:30:55Z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-741717152</vt:i4>
  </property>
  <property fmtid="{D5CDD505-2E9C-101B-9397-08002B2CF9AE}" pid="3" name="_EmailSubject">
    <vt:lpwstr>Fichiers d'inventaire - LPNHE</vt:lpwstr>
  </property>
  <property fmtid="{D5CDD505-2E9C-101B-9397-08002B2CF9AE}" pid="4" name="_AuthorEmail">
    <vt:lpwstr>Emilie.Morvant@jacobs.com</vt:lpwstr>
  </property>
  <property fmtid="{D5CDD505-2E9C-101B-9397-08002B2CF9AE}" pid="5" name="_AuthorEmailDisplayName">
    <vt:lpwstr>Morvant, Emilie</vt:lpwstr>
  </property>
  <property fmtid="{D5CDD505-2E9C-101B-9397-08002B2CF9AE}" pid="6" name="_PreviousAdHocReviewCycleID">
    <vt:i4>-169567762</vt:i4>
  </property>
  <property fmtid="{D5CDD505-2E9C-101B-9397-08002B2CF9AE}" pid="7" name="_ReviewingToolsShownOnce">
    <vt:lpwstr/>
  </property>
</Properties>
</file>